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. Nr 3Wydatki majątkowe 2008" sheetId="1" r:id="rId1"/>
    <sheet name="Zał. Nr 7 FOŚiGW 2008" sheetId="2" r:id="rId2"/>
    <sheet name="Zał. 6Dotacje na cele publiczne" sheetId="3" r:id="rId3"/>
    <sheet name="Zał. Nr 5 Zest.przych.i rozchod" sheetId="4" r:id="rId4"/>
    <sheet name="Plan doch.zad.zlec." sheetId="5" r:id="rId5"/>
    <sheet name="Zał. Nr 2 WYDATKI" sheetId="6" r:id="rId6"/>
    <sheet name="Zał. 1" sheetId="7" r:id="rId7"/>
  </sheets>
  <definedNames/>
  <calcPr fullCalcOnLoad="1"/>
</workbook>
</file>

<file path=xl/sharedStrings.xml><?xml version="1.0" encoding="utf-8"?>
<sst xmlns="http://schemas.openxmlformats.org/spreadsheetml/2006/main" count="756" uniqueCount="387">
  <si>
    <t>D O C H O D Y        B U D Ż E T U</t>
  </si>
  <si>
    <t>Dział</t>
  </si>
  <si>
    <t>Rozdz.</t>
  </si>
  <si>
    <t>§</t>
  </si>
  <si>
    <t>T r e ś ć</t>
  </si>
  <si>
    <t>Rolnictwo i łowiectwo</t>
  </si>
  <si>
    <t>Pozostała działalność</t>
  </si>
  <si>
    <t>Wpływy z różnych dochodów</t>
  </si>
  <si>
    <t>010</t>
  </si>
  <si>
    <t>01095</t>
  </si>
  <si>
    <t>020</t>
  </si>
  <si>
    <t>Leśnictwo</t>
  </si>
  <si>
    <t>02095</t>
  </si>
  <si>
    <t>600</t>
  </si>
  <si>
    <t>Transport i łączność</t>
  </si>
  <si>
    <t>60016</t>
  </si>
  <si>
    <t>Drogi publiczne gminne</t>
  </si>
  <si>
    <t>Wpływy z usług</t>
  </si>
  <si>
    <t>750</t>
  </si>
  <si>
    <t>Administracja publiczna</t>
  </si>
  <si>
    <t>75011</t>
  </si>
  <si>
    <t>Urzędy wojewódzkie</t>
  </si>
  <si>
    <t>Dotacje celowe otrzymane z budżetu państwa na realizację zadań bieżących z zakresu administracji rządowej oraz innych zadań zleconych gminie ustawami</t>
  </si>
  <si>
    <t>75023</t>
  </si>
  <si>
    <t>Urzędy gmin</t>
  </si>
  <si>
    <t>Wpływy z różnych opłat</t>
  </si>
  <si>
    <t>Wpływy z opłat za zezwolenia na sprzedaż alkoholu</t>
  </si>
  <si>
    <t>756</t>
  </si>
  <si>
    <t>Podatek dochodowy od osób prawnych</t>
  </si>
  <si>
    <t>75615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</si>
  <si>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</si>
  <si>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</si>
  <si>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</si>
  <si>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</si>
  <si>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</si>
  <si>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działalności gospodarczej osób fizycznych, opłacany w formie karty podatkowej</t>
  </si>
  <si>
    <t>Wpływy z opłaty targowej</t>
  </si>
  <si>
    <t>Wpływy z opłat za zarząd, użytkowanie i użytkowanie wieczyste nieruchomości</t>
  </si>
  <si>
    <t>75618</t>
  </si>
  <si>
    <t>Wpływy z opłaty skarbowej</t>
  </si>
  <si>
    <t>75621</t>
  </si>
  <si>
    <t>Udziały gmin w podatkach stanowiących dochód budżetu państwa</t>
  </si>
  <si>
    <t>Podatek dochodowy od osób fizycznych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</si>
  <si>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</si>
  <si>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</si>
  <si>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</si>
  <si>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</si>
  <si>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</si>
  <si>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Dodatki mieszkaniowe</t>
  </si>
  <si>
    <t>Ośrodki pomocy społecznej</t>
  </si>
  <si>
    <t>900</t>
  </si>
  <si>
    <t>Gospodarka komunalna i ochrona środowiska</t>
  </si>
  <si>
    <t>Oświetlenie ulic, placów i dróg</t>
  </si>
  <si>
    <t>921</t>
  </si>
  <si>
    <t>Kultura i ochrona dziedzictwa narodowego</t>
  </si>
  <si>
    <t>92109</t>
  </si>
  <si>
    <t>Domy i ośrodki kultury, świetlice i kluby</t>
  </si>
  <si>
    <t>Zakup usług pozostałych</t>
  </si>
  <si>
    <t>Różne opłaty i składki</t>
  </si>
  <si>
    <t>Transport</t>
  </si>
  <si>
    <t>Zakup usług remontowych</t>
  </si>
  <si>
    <t>Wynagrodzenia osobowe pracowników</t>
  </si>
  <si>
    <t>Dodatkowe wynagrodzenie roczne</t>
  </si>
  <si>
    <t>Nagrody i wydatki osobowe nie zaliczone do wynagrodzeń</t>
  </si>
  <si>
    <t>Podróże służbowe krajowe</t>
  </si>
  <si>
    <t>Zakup materiałów i wyposażenia</t>
  </si>
  <si>
    <t>Zakup energii</t>
  </si>
  <si>
    <t>Odpisy na zakładowy fundusz świadczeń socjalnych</t>
  </si>
  <si>
    <t>Składki na Fundusz Pracy</t>
  </si>
  <si>
    <t>Wydatki inwestycyjne jednostek budżetowych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</si>
  <si>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</si>
  <si>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</si>
  <si>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</si>
  <si>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</si>
  <si>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</si>
  <si>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</si>
  <si>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</si>
  <si>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Bezpieczeństwo publiczne i ochrona przeciwpożarowa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</si>
  <si>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</si>
  <si>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</si>
  <si>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</si>
  <si>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  </t>
  </si>
  <si>
    <t>75022</t>
  </si>
  <si>
    <t>Rady gmin</t>
  </si>
  <si>
    <t>Różne wydatki na rzecz osób fizycznych</t>
  </si>
  <si>
    <t>Zakup pozostałych usług</t>
  </si>
  <si>
    <t>Składki na ubezpieczenie społeczne</t>
  </si>
  <si>
    <t>Urzędy naczelnych organów władzy państwowej, kontroli i ochrony prawa i sądownictwa</t>
  </si>
  <si>
    <t>Ochotnicze straże pożarne</t>
  </si>
  <si>
    <t>Obsługa długu publicznego</t>
  </si>
  <si>
    <t>Obsługa papierów wartościowych, kredytów i pożyczek jednostek samorządu terytorialnego</t>
  </si>
  <si>
    <t>Pozostałe odsetki</t>
  </si>
  <si>
    <t>Rezerwy ogólne i celowe</t>
  </si>
  <si>
    <t xml:space="preserve">Rezerwy  </t>
  </si>
  <si>
    <t>Oświata i wychowanie</t>
  </si>
  <si>
    <t>Szkoły podstawowe</t>
  </si>
  <si>
    <t>Gimnazja</t>
  </si>
  <si>
    <t>Dowożenie uczniów do szkół</t>
  </si>
  <si>
    <t>Ochrona zdrowia</t>
  </si>
  <si>
    <t>Świadczenia społeczne</t>
  </si>
  <si>
    <t>Składki na ubezpieczenie zdrowotne</t>
  </si>
  <si>
    <t>Edukacyjna opieka wychowawcza</t>
  </si>
  <si>
    <t>Biblioteki</t>
  </si>
  <si>
    <t>Zakup pomocy naukowych, dydaktycznych i książek</t>
  </si>
  <si>
    <t>Kultura fizyczna i sport</t>
  </si>
  <si>
    <t>801</t>
  </si>
  <si>
    <t>80101</t>
  </si>
  <si>
    <t>90095</t>
  </si>
  <si>
    <t>75814</t>
  </si>
  <si>
    <t>Różne rozliczenia finansowe</t>
  </si>
  <si>
    <t>R A Z E M</t>
  </si>
  <si>
    <t>Przeciwdziałanie alkoholizmowi</t>
  </si>
  <si>
    <t>Podatek od czynności cywilnoprawnych</t>
  </si>
  <si>
    <t>Zadania w zakresie kultury fizycznej i sportu</t>
  </si>
  <si>
    <t>Wynagrodzenia agencyjno-prowizyjne</t>
  </si>
  <si>
    <t>Dotacja celowa z budżetu na finansowanie lub dofinansowanie zadań zleconych do realizacji pozostałym jednostkom nie zaliczonym do sektora finansów publicznych</t>
  </si>
  <si>
    <t xml:space="preserve">Urzędy naczelnych organów władzy państwowej, kontroli i ochrony prawa  </t>
  </si>
  <si>
    <t>SP Skoraszewice</t>
  </si>
  <si>
    <t>Świetlice szkolne</t>
  </si>
  <si>
    <t>(łącznie ze spłatą kredytu zaciągniętego</t>
  </si>
  <si>
    <t>w 2000 r. w kwocie 300.000 zł)</t>
  </si>
  <si>
    <t>Deficyt budżetu 2001 r. wynosi po spłacie</t>
  </si>
  <si>
    <t>kredytów i pożyczek =</t>
  </si>
  <si>
    <t>Kredyty i pożyczki do spłaty w 2001 r. =</t>
  </si>
  <si>
    <t xml:space="preserve">Zestawienie </t>
  </si>
  <si>
    <t>Dochody budżetu</t>
  </si>
  <si>
    <t>Wydatki budżetu</t>
  </si>
  <si>
    <t>75601</t>
  </si>
  <si>
    <t>Wpływy z podatku dochodowego od osób fizycznych</t>
  </si>
  <si>
    <t>Wpłaty gmin i powiatów na rzecz innych jednostek samorządu terytorialnego oraz związków gmin lub związków powiatów na dofinansowanie zadań bieżących</t>
  </si>
  <si>
    <t>60014</t>
  </si>
  <si>
    <t>Drogi publiczne powiatowe</t>
  </si>
  <si>
    <t>Dotacje celowe otrzymane z powiatu na zadania bieżące realizowane na podstawie porozumień między jednostkami samorządu terytorialnego</t>
  </si>
  <si>
    <t>§ 201</t>
  </si>
  <si>
    <t>§ 203</t>
  </si>
  <si>
    <t>Wpłaty gmin na rzecz izb rolniczych w wysokości 2% uzyskanych wpływów z podatku rolnego</t>
  </si>
  <si>
    <t>Dochody z najmu i dzierżawy składników majątkowych Skarbu Państwa, jednostek samorządu terytorialnego lub innych jednostek zaliczanych do sektora finansów publicznych oraz innych umów o podobnym charakterze</t>
  </si>
  <si>
    <t>01030</t>
  </si>
  <si>
    <t>Izby rolnicze</t>
  </si>
  <si>
    <t>-  2  -</t>
  </si>
  <si>
    <t>Rozdział</t>
  </si>
  <si>
    <t xml:space="preserve"> T r e ś ć</t>
  </si>
  <si>
    <t>Kwota zł</t>
  </si>
  <si>
    <t>Przychody i rozchody związane z finansowaniem niedoboru i rozdysponowaniem nadwyżki budżetowej oraz z prywatyzacją mienia Skarbu Państwa i majątku jednostek samorządu terytorialnego</t>
  </si>
  <si>
    <t>PRZYCHODY  BUDŻETU</t>
  </si>
  <si>
    <t>ROZCHODY   BUDŻETU</t>
  </si>
  <si>
    <t>Spłaty otrzymanych krajowych pożyczek i kredytów</t>
  </si>
  <si>
    <t>ZESTAWIENIE  PRZYCHODÓW  I  ROZCHODÓW  BUDŻETU</t>
  </si>
  <si>
    <t>Klasyfikacja budżetowa</t>
  </si>
  <si>
    <t>Zakup środków żywności</t>
  </si>
  <si>
    <t>Wyszczególnienie</t>
  </si>
  <si>
    <t>Kwota  zł</t>
  </si>
  <si>
    <t xml:space="preserve">                     PRZYCHODY  I  WYDATKI  GMINNEGO</t>
  </si>
  <si>
    <t>II. Przychody - razem</t>
  </si>
  <si>
    <t>I.  Stan środków na początek roku</t>
  </si>
  <si>
    <t xml:space="preserve">    z tego: przelewy od wojewody i wojewódzkiego inspektora</t>
  </si>
  <si>
    <t xml:space="preserve">               ochrony środowiska</t>
  </si>
  <si>
    <t>III. Środki dyspozycyjne</t>
  </si>
  <si>
    <t>IV.Wydatki - ogółem</t>
  </si>
  <si>
    <t>V. Stan środków na koniec roku</t>
  </si>
  <si>
    <t>DOTACJE  NA  CELE  PUBLICZNE</t>
  </si>
  <si>
    <t>ZWIĄZANE  Z  REALIZACJĄ  ZADAŃ  GMINY</t>
  </si>
  <si>
    <t xml:space="preserve"> T  r  e  ś  ć</t>
  </si>
  <si>
    <t>Kwota dotacji zł</t>
  </si>
  <si>
    <t>ADMINISTRACJA PUBLICZNA</t>
  </si>
  <si>
    <t xml:space="preserve">Rozdział </t>
  </si>
  <si>
    <t>Nazwa  zadania</t>
  </si>
  <si>
    <t>TRANSPORT</t>
  </si>
  <si>
    <t>z tego:</t>
  </si>
  <si>
    <t>KULTURA I OCHRONA DZIEDZICTWA NARODOWEGO</t>
  </si>
  <si>
    <t>Wydatki na zakupy inwestycyjne jednostek budżetowych</t>
  </si>
  <si>
    <t>OŚWIATA I WYCHOWANIE</t>
  </si>
  <si>
    <t>wydatki oraz spłaty kredytów i pożyczek</t>
  </si>
  <si>
    <t xml:space="preserve">pożyczka z WFOŚiGW </t>
  </si>
  <si>
    <t>kredyt bankowy</t>
  </si>
  <si>
    <t>Przychody z zaciągniętych pożyczek i kredytów na rynku krajowym</t>
  </si>
  <si>
    <t>Dochody budżetu państwa związane z realizacją zadań zlecanych jednostkom samorządu terytorialnego</t>
  </si>
  <si>
    <t xml:space="preserve">Świadczenia społeczne </t>
  </si>
  <si>
    <t>Oczyszczanie miast i wsi</t>
  </si>
  <si>
    <t>Dokształcanie i doskonalenie nauczycieli</t>
  </si>
  <si>
    <t>Składki na ubezpieczenia społeczne</t>
  </si>
  <si>
    <t>`</t>
  </si>
  <si>
    <t>dochody</t>
  </si>
  <si>
    <t>wydatki</t>
  </si>
  <si>
    <t>spłaty kredytów</t>
  </si>
  <si>
    <t>związanych z realizacją zadań z zakresu</t>
  </si>
  <si>
    <t>administracji rządowej</t>
  </si>
  <si>
    <t>Plan dochodów zł</t>
  </si>
  <si>
    <t>ADMINISTRACJA  PUBLICZNA</t>
  </si>
  <si>
    <t>dział 900</t>
  </si>
  <si>
    <t>rozdz.90011</t>
  </si>
  <si>
    <t>§ 4300</t>
  </si>
  <si>
    <t xml:space="preserve">    w tym: na realizację przedsięwzięć związanych </t>
  </si>
  <si>
    <t>Wpływy z innych opłat stanowiących dochody jednostek samorządu terytorialnego na podstawie ustaw</t>
  </si>
  <si>
    <t>Odsetki i dyskonto od krajowych skarbowych papierów wartościowych oraz pożyczek i kredytów</t>
  </si>
  <si>
    <t>Domy i ośrodki kultury, świetlice         i kluby</t>
  </si>
  <si>
    <t>0690</t>
  </si>
  <si>
    <t>0750</t>
  </si>
  <si>
    <t>2010</t>
  </si>
  <si>
    <t>852</t>
  </si>
  <si>
    <t>Pomoc społeczna</t>
  </si>
  <si>
    <t>85213</t>
  </si>
  <si>
    <t>85214</t>
  </si>
  <si>
    <t>85219</t>
  </si>
  <si>
    <t>Zespół Szkół Pępowo</t>
  </si>
  <si>
    <t>2320</t>
  </si>
  <si>
    <t>0830</t>
  </si>
  <si>
    <t>0470</t>
  </si>
  <si>
    <t>0770</t>
  </si>
  <si>
    <t>0920</t>
  </si>
  <si>
    <t>0970</t>
  </si>
  <si>
    <t>0350</t>
  </si>
  <si>
    <t>0910</t>
  </si>
  <si>
    <t>0430</t>
  </si>
  <si>
    <t>0310</t>
  </si>
  <si>
    <t>0320</t>
  </si>
  <si>
    <t>0330</t>
  </si>
  <si>
    <t>0340</t>
  </si>
  <si>
    <t>0500</t>
  </si>
  <si>
    <t>0410</t>
  </si>
  <si>
    <t>0480</t>
  </si>
  <si>
    <t>0010</t>
  </si>
  <si>
    <t>0020</t>
  </si>
  <si>
    <t>2920</t>
  </si>
  <si>
    <t>85228</t>
  </si>
  <si>
    <t>Usługi opiekuńcze i specjalistyczne usługi opiekuńcze</t>
  </si>
  <si>
    <t>90020</t>
  </si>
  <si>
    <t>Wpływy i wydatki związane z gromadzeniem środków z opłat produktowych</t>
  </si>
  <si>
    <t>0400</t>
  </si>
  <si>
    <t>Wpływy z opłaty produktowej</t>
  </si>
  <si>
    <t>Komendy powiatowe Policji</t>
  </si>
  <si>
    <t>Dotacja celowa z budżetu na finansowanie lub dofinansowanie zadań zleconych do realizacji pozostałym jednostkom niezaliczanym do sektora finansów publicznych</t>
  </si>
  <si>
    <t>Wpływy z innych lokalnych opłat pobieranych przez jednostki samorządu terytorialnego na podstawie odrębnych ustaw</t>
  </si>
  <si>
    <t>0490</t>
  </si>
  <si>
    <t>OCHRONA ZDROWIA</t>
  </si>
  <si>
    <t>75807</t>
  </si>
  <si>
    <t>Część wyrównawcza subwencji ogólnej dla gmin</t>
  </si>
  <si>
    <t>0360</t>
  </si>
  <si>
    <t>Podatek od spadków i darowizn</t>
  </si>
  <si>
    <t>deficyt</t>
  </si>
  <si>
    <t>§ 2960</t>
  </si>
  <si>
    <t>85212</t>
  </si>
  <si>
    <t>Składki na ubezpieczenia zdrowotne opłacane za osoby pobierające niektóre świadczenia z pomocy społecznej oraz niektóre świadczenia rodzinne</t>
  </si>
  <si>
    <t>2030</t>
  </si>
  <si>
    <t>Dotacje celowe otrzymane z budżetu państwa na realizację własnych zadań bieżących gmin</t>
  </si>
  <si>
    <t>Dochody od osób prawnych, od osób fizycznych i od innych jednostek nie 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</si>
  <si>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</si>
  <si>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75616</t>
  </si>
  <si>
    <t>Wpływy z podatku rolnego, podatku leśnego, podatku od spadków i darowizn, podatku od czynności cywilnoprawnych oraz podatków i opłat lokalnych od osób fizycznych</t>
  </si>
  <si>
    <t>Wpłaty z tytułu odpłatnego nabycia prawa własności oraz użytkowania wieczystego nieruchomości</t>
  </si>
  <si>
    <t>854</t>
  </si>
  <si>
    <t>85401</t>
  </si>
  <si>
    <t>Pobór podatków, opłat i niepodatkowych należności budżetowych</t>
  </si>
  <si>
    <t>spłaty kredytów i pożyczek w 2005 r.</t>
  </si>
  <si>
    <t>planowane dochody budżetu 2005 r.</t>
  </si>
  <si>
    <t>Wydatki inwestycyjne (bez rozbudowy gimnazjum, która już jest ujęta w budżecie)</t>
  </si>
  <si>
    <t>remont świetlicy w Skoraszewicach</t>
  </si>
  <si>
    <t>kąpielisko cegielnia</t>
  </si>
  <si>
    <t>plac targowy w Pępowie</t>
  </si>
  <si>
    <t>wymiana okien, schody, drzwi w UG</t>
  </si>
  <si>
    <t>zakup kseropiarki dla UG</t>
  </si>
  <si>
    <t>urządzenie biura USC</t>
  </si>
  <si>
    <t>oświetlenie placu targowego</t>
  </si>
  <si>
    <t>docieplenie budynku Ośrodka Zdrowia</t>
  </si>
  <si>
    <t>zakup kosiarki dla służb technicznych</t>
  </si>
  <si>
    <t>zakup komputerów i oprogramowania</t>
  </si>
  <si>
    <t>WYDATKI      MAJĄTKOWE</t>
  </si>
  <si>
    <t>w tym: zadania zlecone        (§ 2010)</t>
  </si>
  <si>
    <t>zakup gruntów od G. Pięty</t>
  </si>
  <si>
    <t>700/70005§6060</t>
  </si>
  <si>
    <t>921/92109§6050</t>
  </si>
  <si>
    <t>010/0195§6050</t>
  </si>
  <si>
    <t>900/90095§6050</t>
  </si>
  <si>
    <t>750/75023§6050</t>
  </si>
  <si>
    <t>750/75023§6060</t>
  </si>
  <si>
    <t>926/92605§6050</t>
  </si>
  <si>
    <t>700/70005§6050</t>
  </si>
  <si>
    <t>600/60016§6060</t>
  </si>
  <si>
    <t xml:space="preserve">budowa boisk sportowych </t>
  </si>
  <si>
    <t>600/60016§6050</t>
  </si>
  <si>
    <t>droga Gębice-Kościuszkowo</t>
  </si>
  <si>
    <t>modernizacje świetlic wiejskich</t>
  </si>
  <si>
    <t>modernizacja trybun na stadionie, projekt, płot, posadzki w szatniach</t>
  </si>
  <si>
    <t>ROLNICTWO   I   ŁOWIECTWO</t>
  </si>
  <si>
    <t>z tego: modernizacja zbiornika retencyjnego Pępoowo-Cegielnia</t>
  </si>
  <si>
    <t>KULTURA  FIZYCZNA  I  SPORT</t>
  </si>
  <si>
    <t>RAZEM wydatki majątkowe</t>
  </si>
  <si>
    <t>02001</t>
  </si>
  <si>
    <t>Gospodarka leśna</t>
  </si>
  <si>
    <t>Stosunek % 2006/2005</t>
  </si>
  <si>
    <t>% 2006/ 2005</t>
  </si>
  <si>
    <t>85295</t>
  </si>
  <si>
    <t>Wpłaty na Państwowy Fundusz Rehabilitacji Osób Niepełnosprawnych</t>
  </si>
  <si>
    <t>Dotacja celowa z budżetu na finansowanie lub dofinansowanie zadań zleconych do realizacji stowarzyszeniom</t>
  </si>
  <si>
    <t>Wynagrodzenia bezosobowe</t>
  </si>
  <si>
    <t>Promocja jednostek samorządu terytorialnego</t>
  </si>
  <si>
    <t>Oddziały przedszkolne w szkołach podstawowych</t>
  </si>
  <si>
    <t>Zasiłki i pomoc w naturze oraz składki na ubezpieczenia emerytalne i rentowe</t>
  </si>
  <si>
    <t>modernizacja budynku Urzędu Gminy</t>
  </si>
  <si>
    <t>budowa drogi w Pasierbach</t>
  </si>
  <si>
    <t>Wydatki inwestycyjne jednostek budżetowych - własne środki</t>
  </si>
  <si>
    <t>Przychody z zaciągniętych pożyczek na finansowanie zadań realizowanych z udziałem środków pochodzących z budżetu Unii Europejskiej</t>
  </si>
  <si>
    <t>Spłaty pożyczek otrzymanych na finansowanie zadań realizowanych z udziałem środków pochodzących z budżetu Unii Europejskiej</t>
  </si>
  <si>
    <t xml:space="preserve">      FUNDUSZU  OCHRONY  ŚRODOWISKA  I  GOSPODARKI  WODNEJ</t>
  </si>
  <si>
    <t>Zwalczanie narkomanii</t>
  </si>
  <si>
    <t>Świadczenia rodzinne, zaliczka alimentacyjna oraz składki na ubezpieczenia emerytalne i rentowe z ubezpieczenia społecznego</t>
  </si>
  <si>
    <t>Świadczenia rodzinne, zaliczka alimentacyjna oraz składki na ubezpieczenia emerytalne i rentowe       z ubezpieczenia społecznego</t>
  </si>
  <si>
    <t>zakup zestawów komputerowych, oprogramowania, wyposażenia, sprzętu dla służb technicznych</t>
  </si>
  <si>
    <t>Przewid.wyk.      2006 r.</t>
  </si>
  <si>
    <t>Przewid.wykon.  2006 r.</t>
  </si>
  <si>
    <t>Zakup usług dostępu do sieci internet</t>
  </si>
  <si>
    <t>Opłata z tytułu zakupu usług telekomunikacyjnych telefonii stacjonarnej</t>
  </si>
  <si>
    <t>budżetu państwa</t>
  </si>
  <si>
    <t>2350</t>
  </si>
  <si>
    <t xml:space="preserve">WYDATKI BUDŻETU </t>
  </si>
  <si>
    <t>Pępowo, dnia 27 kwietnia 2007 r.</t>
  </si>
  <si>
    <t>Plan na             2008 r.</t>
  </si>
  <si>
    <t xml:space="preserve">BUDŻET GMINY NA 2008 ROK. </t>
  </si>
  <si>
    <t xml:space="preserve">Rady Gminy PĘPOWO z dnia    .12.2007 r. </t>
  </si>
  <si>
    <t>80195</t>
  </si>
  <si>
    <r>
      <t xml:space="preserve">                                                                          Rady Gminy PĘPOWO z dnia </t>
    </r>
    <r>
      <rPr>
        <u val="single"/>
        <sz val="10"/>
        <rFont val="Arial CE"/>
        <family val="0"/>
      </rPr>
      <t xml:space="preserve">    grudnia 2007 r.</t>
    </r>
  </si>
  <si>
    <t>w  2008 roku</t>
  </si>
  <si>
    <t>budowa chodników - ul. St. Nadstawek</t>
  </si>
  <si>
    <t>budowa chodników - Magdalenki</t>
  </si>
  <si>
    <t>budowa drogi ul. Mycielskiego</t>
  </si>
  <si>
    <t>utwardzenie Centrum Pępowa przy ul.Powstańców Wlkp.</t>
  </si>
  <si>
    <t>budowa drogi Siedlec - Ludwinowo</t>
  </si>
  <si>
    <t>GOSPODARKA  MIESZKANIOWA</t>
  </si>
  <si>
    <t>prace projektowe dot. drogi przy ul. Kobylińskiej</t>
  </si>
  <si>
    <t>01010</t>
  </si>
  <si>
    <t>Infrastruktura wodociągowa i sanitacyjna wsi</t>
  </si>
  <si>
    <t>Wpłaty gmin i powiatów na rzecz innych jednostek samorządu terytorialnego oraz związków gmin lub związków powiatów na dofinansowanie zadań inwestycyjnych i zakupów inwestycyjnych</t>
  </si>
  <si>
    <t>Wpłata na opracowanie dokumentacji projektowej na budowę kanalizacji sanitarnej dla aglomeracji Pępowo w ramach starań o środki z Funduszu Spójności na zadanie: Systemy kanalizacji zbiorczych aglomeracji gmin: Kobylin-Krobia-Pępowo-Pogorzela.</t>
  </si>
  <si>
    <t>Dotacja celowa na pomoc finansową udzielaną między jednostkami samorządu terytorialnego na dofinansowanie własnych zadań inwestycyjnych i zakupów inwestycyjnych</t>
  </si>
  <si>
    <t xml:space="preserve">Wydatki na zakup i objęcie akcji, wniesienie wkładów do spółek prawa handlowego oraz na uzupełnienie funduszy statutowych banków państwowych i innych instytucji finansowych  </t>
  </si>
  <si>
    <t>Wykup 15 akcji w Samorządowym Funduszu Poręczeń Kredytowych w Gostyniu</t>
  </si>
  <si>
    <t>doposażenie placów zabaw i boisk w Pasierbach, Krzyżankach i Czeluścinie</t>
  </si>
  <si>
    <t>wykup świetlicy w Wilkonicach</t>
  </si>
  <si>
    <t>Gospodarka odpadami</t>
  </si>
  <si>
    <t>Zwiększenie udziałów w MZO Spółka z o.o. w Lesznie</t>
  </si>
  <si>
    <t>Pomoc finansowa dla Miasta Leszna na rekultywację składowisk odpadów komunalnych</t>
  </si>
  <si>
    <t>Dotacje celowe przekazane gminie na inwestycje i zakupy inwestycyjne realizowane na podstawie porozumień (umów) między jednostkami samorządu terytorialnego</t>
  </si>
  <si>
    <t>Pępowo, dnia    grudnia 2007 r.</t>
  </si>
  <si>
    <t>Rady Gminy PĘPOWO z dn. .12.2007 r.</t>
  </si>
  <si>
    <t>Załącznik Nr 2 do Uchwały Nr XIV/  /2007</t>
  </si>
  <si>
    <t>w tym: zadania zlecone                   § 2010</t>
  </si>
  <si>
    <t xml:space="preserve"> GMINY PĘPOWO w 2008 r.</t>
  </si>
  <si>
    <t>Pępowo, dnia     grudnia 2007 r.</t>
  </si>
  <si>
    <r>
      <t xml:space="preserve">                                                                      Rady Gminy PĘPOWO z dnia </t>
    </r>
    <r>
      <rPr>
        <u val="single"/>
        <sz val="10"/>
        <rFont val="Arial CE"/>
        <family val="0"/>
      </rPr>
      <t xml:space="preserve">    grudnia 2007 r.</t>
    </r>
  </si>
  <si>
    <t>Budowa sali sportowej przy gimnazjum w Pępowie</t>
  </si>
  <si>
    <t>Budowa kanalizacji sanitarnej dla aglomeracji Pępowo</t>
  </si>
  <si>
    <t>Modernizacja stadionu sportowego oraz renowacja zabytkowego wiatraka i zagospodarowanie terenu wokół niego w Pępowie</t>
  </si>
  <si>
    <t>GOSPODARKA KOMUNALNA I OCHRONA ŚRODOWISKA</t>
  </si>
  <si>
    <t>PRL</t>
  </si>
  <si>
    <t>Plan 2008                             zł</t>
  </si>
  <si>
    <t xml:space="preserve">Załącznik Nr 1 do Uchwały Nr XIV/   /2007 </t>
  </si>
  <si>
    <t>Rezerwy na inwestycje i zakupy inwestycyjne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</si>
  <si>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</si>
  <si>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</si>
  <si>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</si>
  <si>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Zakup usług zdrowotnych</t>
  </si>
  <si>
    <t>Opłaty z tytułu zakupu usług telekomunikacyjnych telefonii stacjonarnej</t>
  </si>
  <si>
    <t>Pępowo, dnia   grudnia 2007 r.</t>
  </si>
  <si>
    <t>P l a n     d o c h o d ó w     n a    2 0 0 8  r o k</t>
  </si>
  <si>
    <t>Infastruktura wodociągowa i sanitacyjna wsi</t>
  </si>
  <si>
    <t>modernizacja drogi Pępowo - Magdalenki</t>
  </si>
  <si>
    <t>komputerowa ewidencja dróg gminnych</t>
  </si>
  <si>
    <t>zakup kosiarki</t>
  </si>
  <si>
    <t>Budowa chodników we wsiach Siedlec i Wilkonice (inwestor - Starostwo Powiatowe w Gostyniu)</t>
  </si>
  <si>
    <t>wykup gruntu pod drogę przy ul. Szkolnej oraz gruntów przy ul. Kobylińskiej i ul. Powstańców Wlkp.</t>
  </si>
  <si>
    <t>remont klas szkolnych w Pępowie i placu przy szkole w Skoraszewicach</t>
  </si>
  <si>
    <t>zakup oprogramowania do ewidencji zbiorów bibliotecznych</t>
  </si>
  <si>
    <t>Rozliczenia z bankami związane z obsługą długu publicznego</t>
  </si>
  <si>
    <t>w 2008 r.</t>
  </si>
  <si>
    <r>
      <t xml:space="preserve">                                                                        Rady Gminy PĘPOWO z dnia __ grudnia</t>
    </r>
    <r>
      <rPr>
        <u val="single"/>
        <sz val="10"/>
        <rFont val="Arial CE"/>
        <family val="0"/>
      </rPr>
      <t xml:space="preserve"> 2007 r. </t>
    </r>
  </si>
  <si>
    <t>NA 2008 ROK</t>
  </si>
  <si>
    <t xml:space="preserve">               z utylizacją odpadów komunalnych -</t>
  </si>
  <si>
    <t xml:space="preserve">               w gminie</t>
  </si>
  <si>
    <t xml:space="preserve">               Pępowo</t>
  </si>
  <si>
    <r>
      <t xml:space="preserve">                                                                         Rady Gminy PĘPOWO z dnia __</t>
    </r>
    <r>
      <rPr>
        <u val="single"/>
        <sz val="10"/>
        <rFont val="Arial CE"/>
        <family val="0"/>
      </rPr>
      <t xml:space="preserve"> grudnia 2007 r.</t>
    </r>
  </si>
  <si>
    <r>
      <t xml:space="preserve">                                                                      Załącznik nr 5 do Uchwały Nr  </t>
    </r>
    <r>
      <rPr>
        <u val="single"/>
        <sz val="10"/>
        <rFont val="Arial CE"/>
        <family val="0"/>
      </rPr>
      <t>XIV/  /2007</t>
    </r>
  </si>
  <si>
    <r>
      <t xml:space="preserve">                                                                        Załącznik Nr 6 do Uchwały Nr </t>
    </r>
    <r>
      <rPr>
        <u val="single"/>
        <sz val="10"/>
        <rFont val="Arial CE"/>
        <family val="0"/>
      </rPr>
      <t>XIV/  /2007</t>
    </r>
  </si>
  <si>
    <r>
      <t xml:space="preserve">                                                                         Załącznik Nr 7 do Uchwały Nr </t>
    </r>
    <r>
      <rPr>
        <u val="single"/>
        <sz val="10"/>
        <rFont val="Arial CE"/>
        <family val="0"/>
      </rPr>
      <t>XIV/   /2007</t>
    </r>
  </si>
  <si>
    <t>Pępowo, dnia     grudnia  2007 r.</t>
  </si>
  <si>
    <r>
      <t xml:space="preserve">                                                              Załącznik Nr ___ do Uchwały Nr </t>
    </r>
    <r>
      <rPr>
        <u val="single"/>
        <sz val="10"/>
        <rFont val="Arial CE"/>
        <family val="0"/>
      </rPr>
      <t>XIV/   /2007</t>
    </r>
  </si>
  <si>
    <r>
      <t xml:space="preserve">                                                              Rady Gminy Pępowo z dnia </t>
    </r>
    <r>
      <rPr>
        <u val="single"/>
        <sz val="10"/>
        <rFont val="Arial CE"/>
        <family val="0"/>
      </rPr>
      <t>__ grudnia 2007 r.</t>
    </r>
  </si>
  <si>
    <r>
      <t xml:space="preserve">                                                                          Załącznik Nr 3 do Uchwały Nr  </t>
    </r>
    <r>
      <rPr>
        <u val="single"/>
        <sz val="10"/>
        <rFont val="Arial CE"/>
        <family val="0"/>
      </rPr>
      <t>XIV/   /2007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</si>
</sst>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0000"/>
    <numFmt numFmtId="168" formatCode="_-* #,##0.0\ _z_ł_-;\-* #,##0.0\ _z_ł_-;_-* &quot;-&quot;??\ _z_ł_-;_-@_-"/>
    <numFmt numFmtId="169" formatCode="_-* #,##0\ _z_ł_-;\-* #,##0\ _z_ł_-;_-* &quot;-&quot;??\ _z_ł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u val="single"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u val="single"/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164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" fontId="5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69" fontId="3" fillId="0" borderId="1" xfId="15" applyNumberFormat="1" applyFont="1" applyBorder="1" applyAlignment="1">
      <alignment/>
    </xf>
    <xf numFmtId="169" fontId="0" fillId="0" borderId="1" xfId="15" applyNumberFormat="1" applyBorder="1" applyAlignment="1">
      <alignment/>
    </xf>
    <xf numFmtId="169" fontId="0" fillId="0" borderId="1" xfId="15" applyNumberFormat="1" applyFont="1" applyBorder="1" applyAlignment="1">
      <alignment/>
    </xf>
    <xf numFmtId="169" fontId="3" fillId="0" borderId="1" xfId="15" applyNumberFormat="1" applyFont="1" applyFill="1" applyBorder="1" applyAlignment="1">
      <alignment/>
    </xf>
    <xf numFmtId="169" fontId="0" fillId="0" borderId="1" xfId="15" applyNumberFormat="1" applyFont="1" applyFill="1" applyBorder="1" applyAlignment="1">
      <alignment/>
    </xf>
    <xf numFmtId="169" fontId="1" fillId="0" borderId="1" xfId="15" applyNumberFormat="1" applyFont="1" applyBorder="1" applyAlignment="1">
      <alignment/>
    </xf>
    <xf numFmtId="1" fontId="0" fillId="0" borderId="2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64" fontId="1" fillId="0" borderId="2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69" fontId="11" fillId="0" borderId="1" xfId="15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5" fillId="0" borderId="1" xfId="15" applyNumberFormat="1" applyFont="1" applyBorder="1" applyAlignment="1">
      <alignment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0" fillId="0" borderId="4" xfId="0" applyBorder="1" applyAlignment="1">
      <alignment/>
    </xf>
    <xf numFmtId="0" fontId="1" fillId="4" borderId="3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1" fillId="0" borderId="2" xfId="0" applyFont="1" applyBorder="1" applyAlignment="1">
      <alignment/>
    </xf>
    <xf numFmtId="169" fontId="1" fillId="0" borderId="1" xfId="0" applyNumberFormat="1" applyFont="1" applyBorder="1" applyAlignment="1">
      <alignment/>
    </xf>
    <xf numFmtId="49" fontId="0" fillId="0" borderId="1" xfId="0" applyNumberFormat="1" applyBorder="1" applyAlignment="1">
      <alignment wrapText="1"/>
    </xf>
    <xf numFmtId="169" fontId="1" fillId="0" borderId="5" xfId="0" applyNumberFormat="1" applyFont="1" applyBorder="1" applyAlignment="1">
      <alignment/>
    </xf>
    <xf numFmtId="169" fontId="1" fillId="0" borderId="5" xfId="15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169" fontId="0" fillId="0" borderId="3" xfId="15" applyNumberFormat="1" applyBorder="1" applyAlignment="1">
      <alignment/>
    </xf>
    <xf numFmtId="0" fontId="6" fillId="0" borderId="1" xfId="0" applyFont="1" applyBorder="1" applyAlignment="1">
      <alignment/>
    </xf>
    <xf numFmtId="169" fontId="0" fillId="0" borderId="4" xfId="15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1" fontId="6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0" xfId="0" applyFill="1" applyBorder="1" applyAlignment="1">
      <alignment/>
    </xf>
    <xf numFmtId="169" fontId="1" fillId="0" borderId="1" xfId="15" applyNumberFormat="1" applyFont="1" applyFill="1" applyBorder="1" applyAlignment="1">
      <alignment/>
    </xf>
    <xf numFmtId="169" fontId="3" fillId="0" borderId="2" xfId="15" applyNumberFormat="1" applyFont="1" applyFill="1" applyBorder="1" applyAlignment="1">
      <alignment/>
    </xf>
    <xf numFmtId="169" fontId="0" fillId="0" borderId="2" xfId="15" applyNumberFormat="1" applyFont="1" applyFill="1" applyBorder="1" applyAlignment="1">
      <alignment/>
    </xf>
    <xf numFmtId="169" fontId="3" fillId="0" borderId="2" xfId="15" applyNumberFormat="1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3" xfId="15" applyNumberFormat="1" applyFont="1" applyBorder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169" fontId="0" fillId="0" borderId="0" xfId="15" applyNumberFormat="1" applyBorder="1" applyAlignment="1">
      <alignment/>
    </xf>
    <xf numFmtId="169" fontId="5" fillId="0" borderId="2" xfId="15" applyNumberFormat="1" applyFont="1" applyBorder="1" applyAlignment="1">
      <alignment/>
    </xf>
    <xf numFmtId="169" fontId="0" fillId="0" borderId="1" xfId="15" applyNumberForma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1" xfId="0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2" xfId="15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9" fontId="3" fillId="0" borderId="1" xfId="15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169" fontId="1" fillId="0" borderId="2" xfId="15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9" fontId="3" fillId="0" borderId="2" xfId="15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169" fontId="1" fillId="0" borderId="3" xfId="15" applyNumberFormat="1" applyFont="1" applyBorder="1" applyAlignment="1">
      <alignment/>
    </xf>
    <xf numFmtId="169" fontId="3" fillId="0" borderId="3" xfId="15" applyNumberFormat="1" applyFont="1" applyBorder="1" applyAlignment="1">
      <alignment/>
    </xf>
    <xf numFmtId="0" fontId="3" fillId="0" borderId="1" xfId="0" applyFont="1" applyBorder="1" applyAlignment="1">
      <alignment/>
    </xf>
    <xf numFmtId="169" fontId="3" fillId="0" borderId="2" xfId="15" applyNumberFormat="1" applyFont="1" applyBorder="1" applyAlignment="1">
      <alignment/>
    </xf>
    <xf numFmtId="1" fontId="12" fillId="0" borderId="1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 wrapText="1"/>
    </xf>
    <xf numFmtId="0" fontId="11" fillId="0" borderId="3" xfId="0" applyFont="1" applyBorder="1" applyAlignment="1">
      <alignment/>
    </xf>
    <xf numFmtId="0" fontId="0" fillId="0" borderId="1" xfId="0" applyFont="1" applyBorder="1" applyAlignment="1">
      <alignment wrapText="1"/>
    </xf>
    <xf numFmtId="169" fontId="1" fillId="0" borderId="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169" fontId="1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169" fontId="1" fillId="0" borderId="1" xfId="15" applyNumberFormat="1" applyFont="1" applyBorder="1" applyAlignment="1">
      <alignment/>
    </xf>
    <xf numFmtId="169" fontId="3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8" xfId="0" applyNumberFormat="1" applyFont="1" applyBorder="1" applyAlignment="1">
      <alignment wrapText="1"/>
    </xf>
    <xf numFmtId="169" fontId="1" fillId="0" borderId="5" xfId="15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69" fontId="1" fillId="0" borderId="1" xfId="0" applyNumberFormat="1" applyFont="1" applyFill="1" applyBorder="1" applyAlignment="1">
      <alignment/>
    </xf>
    <xf numFmtId="169" fontId="0" fillId="0" borderId="1" xfId="15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3" fillId="0" borderId="4" xfId="0" applyNumberFormat="1" applyFont="1" applyBorder="1" applyAlignment="1">
      <alignment horizontal="center"/>
    </xf>
    <xf numFmtId="169" fontId="3" fillId="0" borderId="4" xfId="15" applyNumberFormat="1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49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64" fontId="1" fillId="6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49" fontId="1" fillId="0" borderId="9" xfId="0" applyNumberFormat="1" applyFont="1" applyBorder="1" applyAlignment="1">
      <alignment horizontal="center"/>
    </xf>
    <xf numFmtId="49" fontId="0" fillId="0" borderId="9" xfId="0" applyNumberFormat="1" applyBorder="1" applyAlignment="1">
      <alignment/>
    </xf>
    <xf numFmtId="0" fontId="1" fillId="0" borderId="9" xfId="0" applyFont="1" applyBorder="1" applyAlignment="1">
      <alignment/>
    </xf>
    <xf numFmtId="169" fontId="1" fillId="6" borderId="9" xfId="15" applyNumberFormat="1" applyFont="1" applyFill="1" applyBorder="1" applyAlignment="1">
      <alignment/>
    </xf>
    <xf numFmtId="0" fontId="11" fillId="0" borderId="3" xfId="0" applyFont="1" applyBorder="1" applyAlignment="1">
      <alignment wrapText="1"/>
    </xf>
    <xf numFmtId="49" fontId="1" fillId="0" borderId="4" xfId="0" applyNumberFormat="1" applyFont="1" applyBorder="1" applyAlignment="1">
      <alignment horizontal="center"/>
    </xf>
    <xf numFmtId="169" fontId="3" fillId="0" borderId="4" xfId="15" applyNumberFormat="1" applyFont="1" applyFill="1" applyBorder="1" applyAlignment="1">
      <alignment/>
    </xf>
    <xf numFmtId="49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wrapText="1"/>
    </xf>
    <xf numFmtId="49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wrapText="1"/>
    </xf>
    <xf numFmtId="169" fontId="3" fillId="0" borderId="4" xfId="0" applyNumberFormat="1" applyFont="1" applyBorder="1" applyAlignment="1">
      <alignment/>
    </xf>
    <xf numFmtId="169" fontId="1" fillId="6" borderId="9" xfId="0" applyNumberFormat="1" applyFont="1" applyFill="1" applyBorder="1" applyAlignment="1">
      <alignment/>
    </xf>
    <xf numFmtId="169" fontId="6" fillId="6" borderId="9" xfId="15" applyNumberFormat="1" applyFont="1" applyFill="1" applyBorder="1" applyAlignment="1">
      <alignment/>
    </xf>
    <xf numFmtId="169" fontId="7" fillId="0" borderId="4" xfId="15" applyNumberFormat="1" applyFont="1" applyBorder="1" applyAlignment="1">
      <alignment/>
    </xf>
    <xf numFmtId="0" fontId="0" fillId="0" borderId="3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169" fontId="1" fillId="0" borderId="4" xfId="15" applyNumberFormat="1" applyFont="1" applyFill="1" applyBorder="1" applyAlignment="1">
      <alignment/>
    </xf>
    <xf numFmtId="169" fontId="3" fillId="0" borderId="4" xfId="15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9" fontId="1" fillId="0" borderId="4" xfId="15" applyNumberFormat="1" applyFont="1" applyBorder="1" applyAlignment="1">
      <alignment/>
    </xf>
    <xf numFmtId="169" fontId="1" fillId="0" borderId="9" xfId="0" applyNumberFormat="1" applyFont="1" applyBorder="1" applyAlignment="1">
      <alignment/>
    </xf>
    <xf numFmtId="1" fontId="3" fillId="0" borderId="4" xfId="0" applyNumberFormat="1" applyFont="1" applyFill="1" applyBorder="1" applyAlignment="1">
      <alignment/>
    </xf>
    <xf numFmtId="0" fontId="1" fillId="5" borderId="9" xfId="0" applyFont="1" applyFill="1" applyBorder="1" applyAlignment="1">
      <alignment/>
    </xf>
    <xf numFmtId="169" fontId="6" fillId="5" borderId="9" xfId="15" applyNumberFormat="1" applyFont="1" applyFill="1" applyBorder="1" applyAlignment="1">
      <alignment/>
    </xf>
    <xf numFmtId="169" fontId="1" fillId="5" borderId="9" xfId="15" applyNumberFormat="1" applyFont="1" applyFill="1" applyBorder="1" applyAlignment="1">
      <alignment/>
    </xf>
    <xf numFmtId="164" fontId="1" fillId="5" borderId="9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169" fontId="0" fillId="0" borderId="9" xfId="15" applyNumberFormat="1" applyBorder="1" applyAlignment="1">
      <alignment/>
    </xf>
    <xf numFmtId="164" fontId="1" fillId="6" borderId="9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1" fillId="0" borderId="5" xfId="0" applyNumberFormat="1" applyFont="1" applyBorder="1" applyAlignment="1">
      <alignment/>
    </xf>
    <xf numFmtId="169" fontId="1" fillId="6" borderId="9" xfId="15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3" xfId="0" applyNumberFormat="1" applyFont="1" applyBorder="1" applyAlignment="1">
      <alignment/>
    </xf>
    <xf numFmtId="168" fontId="10" fillId="0" borderId="5" xfId="15" applyNumberFormat="1" applyFont="1" applyBorder="1" applyAlignment="1">
      <alignment/>
    </xf>
    <xf numFmtId="169" fontId="10" fillId="6" borderId="9" xfId="0" applyNumberFormat="1" applyFont="1" applyFill="1" applyBorder="1" applyAlignment="1">
      <alignment/>
    </xf>
    <xf numFmtId="169" fontId="10" fillId="0" borderId="4" xfId="0" applyNumberFormat="1" applyFont="1" applyFill="1" applyBorder="1" applyAlignment="1">
      <alignment/>
    </xf>
    <xf numFmtId="169" fontId="1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169" fontId="1" fillId="0" borderId="1" xfId="0" applyNumberFormat="1" applyFont="1" applyFill="1" applyBorder="1" applyAlignment="1">
      <alignment horizontal="center"/>
    </xf>
    <xf numFmtId="169" fontId="0" fillId="0" borderId="3" xfId="0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169" fontId="1" fillId="0" borderId="4" xfId="0" applyNumberFormat="1" applyFont="1" applyFill="1" applyBorder="1" applyAlignment="1">
      <alignment horizontal="center"/>
    </xf>
    <xf numFmtId="169" fontId="1" fillId="0" borderId="5" xfId="0" applyNumberFormat="1" applyFont="1" applyFill="1" applyBorder="1" applyAlignment="1">
      <alignment horizontal="center"/>
    </xf>
    <xf numFmtId="169" fontId="0" fillId="0" borderId="3" xfId="15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/>
    </xf>
    <xf numFmtId="169" fontId="0" fillId="0" borderId="1" xfId="15" applyNumberFormat="1" applyFont="1" applyBorder="1" applyAlignment="1">
      <alignment/>
    </xf>
    <xf numFmtId="0" fontId="0" fillId="0" borderId="11" xfId="0" applyBorder="1" applyAlignment="1">
      <alignment/>
    </xf>
    <xf numFmtId="169" fontId="0" fillId="0" borderId="11" xfId="15" applyNumberFormat="1" applyBorder="1" applyAlignment="1">
      <alignment/>
    </xf>
    <xf numFmtId="169" fontId="10" fillId="6" borderId="9" xfId="15" applyNumberFormat="1" applyFont="1" applyFill="1" applyBorder="1" applyAlignment="1">
      <alignment/>
    </xf>
    <xf numFmtId="169" fontId="12" fillId="0" borderId="4" xfId="15" applyNumberFormat="1" applyFont="1" applyBorder="1" applyAlignment="1">
      <alignment/>
    </xf>
    <xf numFmtId="0" fontId="0" fillId="0" borderId="6" xfId="0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10" fillId="6" borderId="9" xfId="0" applyNumberFormat="1" applyFont="1" applyFill="1" applyBorder="1" applyAlignment="1">
      <alignment/>
    </xf>
    <xf numFmtId="169" fontId="6" fillId="5" borderId="9" xfId="0" applyNumberFormat="1" applyFont="1" applyFill="1" applyBorder="1" applyAlignment="1">
      <alignment/>
    </xf>
    <xf numFmtId="169" fontId="0" fillId="0" borderId="1" xfId="15" applyNumberFormat="1" applyBorder="1" applyAlignment="1">
      <alignment horizontal="left"/>
    </xf>
    <xf numFmtId="164" fontId="3" fillId="0" borderId="1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0" applyFont="1" applyAlignment="1">
      <alignment horizontal="left"/>
    </xf>
    <xf numFmtId="0" fontId="1" fillId="0" borderId="3" xfId="0" applyFont="1" applyBorder="1" applyAlignment="1">
      <alignment wrapText="1"/>
    </xf>
    <xf numFmtId="0" fontId="11" fillId="0" borderId="0" xfId="0" applyFont="1" applyBorder="1" applyAlignment="1">
      <alignment/>
    </xf>
    <xf numFmtId="169" fontId="0" fillId="0" borderId="0" xfId="15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9" fontId="3" fillId="0" borderId="10" xfId="15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9" fontId="1" fillId="2" borderId="9" xfId="15" applyNumberFormat="1" applyFont="1" applyFill="1" applyBorder="1" applyAlignment="1">
      <alignment/>
    </xf>
    <xf numFmtId="169" fontId="1" fillId="0" borderId="9" xfId="15" applyNumberFormat="1" applyFont="1" applyFill="1" applyBorder="1" applyAlignment="1">
      <alignment/>
    </xf>
    <xf numFmtId="49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169" fontId="0" fillId="0" borderId="13" xfId="15" applyNumberFormat="1" applyFont="1" applyFill="1" applyBorder="1" applyAlignment="1">
      <alignment/>
    </xf>
    <xf numFmtId="169" fontId="0" fillId="0" borderId="13" xfId="15" applyNumberFormat="1" applyFont="1" applyFill="1" applyBorder="1" applyAlignment="1">
      <alignment/>
    </xf>
    <xf numFmtId="169" fontId="0" fillId="0" borderId="3" xfId="15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9" fontId="3" fillId="0" borderId="10" xfId="15" applyNumberFormat="1" applyFont="1" applyBorder="1" applyAlignment="1">
      <alignment/>
    </xf>
    <xf numFmtId="169" fontId="0" fillId="0" borderId="10" xfId="15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69" fontId="0" fillId="0" borderId="13" xfId="15" applyNumberFormat="1" applyFont="1" applyBorder="1" applyAlignment="1">
      <alignment/>
    </xf>
    <xf numFmtId="0" fontId="3" fillId="0" borderId="4" xfId="0" applyFont="1" applyFill="1" applyBorder="1" applyAlignment="1">
      <alignment/>
    </xf>
    <xf numFmtId="169" fontId="3" fillId="0" borderId="10" xfId="15" applyNumberFormat="1" applyFont="1" applyFill="1" applyBorder="1" applyAlignment="1">
      <alignment/>
    </xf>
    <xf numFmtId="169" fontId="1" fillId="0" borderId="9" xfId="15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169" fontId="1" fillId="2" borderId="9" xfId="15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1" fillId="0" borderId="10" xfId="15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9" fontId="11" fillId="0" borderId="13" xfId="15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64" fontId="0" fillId="0" borderId="10" xfId="0" applyNumberFormat="1" applyFont="1" applyBorder="1" applyAlignment="1">
      <alignment/>
    </xf>
    <xf numFmtId="169" fontId="3" fillId="0" borderId="10" xfId="15" applyNumberFormat="1" applyFont="1" applyBorder="1" applyAlignment="1">
      <alignment/>
    </xf>
    <xf numFmtId="169" fontId="12" fillId="0" borderId="10" xfId="15" applyNumberFormat="1" applyFont="1" applyFill="1" applyBorder="1" applyAlignment="1">
      <alignment/>
    </xf>
    <xf numFmtId="169" fontId="0" fillId="0" borderId="4" xfId="15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/>
    </xf>
    <xf numFmtId="0" fontId="1" fillId="2" borderId="9" xfId="0" applyFont="1" applyFill="1" applyBorder="1" applyAlignment="1">
      <alignment/>
    </xf>
    <xf numFmtId="164" fontId="0" fillId="2" borderId="9" xfId="0" applyNumberFormat="1" applyFont="1" applyFill="1" applyBorder="1" applyAlignment="1">
      <alignment/>
    </xf>
    <xf numFmtId="169" fontId="10" fillId="0" borderId="9" xfId="15" applyNumberFormat="1" applyFont="1" applyFill="1" applyBorder="1" applyAlignment="1">
      <alignment/>
    </xf>
    <xf numFmtId="169" fontId="0" fillId="0" borderId="9" xfId="15" applyNumberFormat="1" applyFont="1" applyBorder="1" applyAlignment="1">
      <alignment/>
    </xf>
    <xf numFmtId="169" fontId="0" fillId="0" borderId="13" xfId="15" applyNumberFormat="1" applyBorder="1" applyAlignment="1">
      <alignment/>
    </xf>
    <xf numFmtId="0" fontId="7" fillId="0" borderId="4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1" fillId="2" borderId="9" xfId="0" applyNumberFormat="1" applyFont="1" applyFill="1" applyBorder="1" applyAlignment="1">
      <alignment/>
    </xf>
    <xf numFmtId="1" fontId="10" fillId="2" borderId="9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3" xfId="0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1" fillId="2" borderId="9" xfId="15" applyNumberFormat="1" applyFont="1" applyFill="1" applyBorder="1" applyAlignment="1">
      <alignment horizontal="right"/>
    </xf>
    <xf numFmtId="164" fontId="0" fillId="0" borderId="13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1" fontId="19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169" fontId="0" fillId="0" borderId="4" xfId="15" applyNumberFormat="1" applyFont="1" applyBorder="1" applyAlignment="1">
      <alignment/>
    </xf>
    <xf numFmtId="169" fontId="0" fillId="0" borderId="4" xfId="15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169" fontId="0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169" fontId="1" fillId="0" borderId="1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69" fontId="3" fillId="0" borderId="14" xfId="0" applyNumberFormat="1" applyFont="1" applyBorder="1" applyAlignment="1">
      <alignment/>
    </xf>
    <xf numFmtId="49" fontId="3" fillId="0" borderId="4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2" borderId="12" xfId="0" applyFont="1" applyFill="1" applyBorder="1" applyAlignment="1">
      <alignment/>
    </xf>
    <xf numFmtId="1" fontId="1" fillId="2" borderId="12" xfId="15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/>
    </xf>
    <xf numFmtId="169" fontId="1" fillId="0" borderId="12" xfId="15" applyNumberFormat="1" applyFont="1" applyFill="1" applyBorder="1" applyAlignment="1">
      <alignment/>
    </xf>
    <xf numFmtId="169" fontId="1" fillId="2" borderId="12" xfId="15" applyNumberFormat="1" applyFont="1" applyFill="1" applyBorder="1" applyAlignment="1">
      <alignment/>
    </xf>
    <xf numFmtId="1" fontId="1" fillId="2" borderId="1" xfId="15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/>
    </xf>
    <xf numFmtId="169" fontId="1" fillId="2" borderId="1" xfId="15" applyNumberFormat="1" applyFont="1" applyFill="1" applyBorder="1" applyAlignment="1">
      <alignment/>
    </xf>
    <xf numFmtId="49" fontId="10" fillId="0" borderId="1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9" fontId="3" fillId="0" borderId="4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69" fontId="1" fillId="0" borderId="4" xfId="15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9" fontId="0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169" fontId="0" fillId="0" borderId="1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9" fontId="0" fillId="0" borderId="16" xfId="15" applyNumberFormat="1" applyBorder="1" applyAlignment="1">
      <alignment/>
    </xf>
    <xf numFmtId="169" fontId="0" fillId="0" borderId="16" xfId="15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1" fillId="0" borderId="16" xfId="0" applyFont="1" applyBorder="1" applyAlignment="1">
      <alignment/>
    </xf>
    <xf numFmtId="0" fontId="3" fillId="0" borderId="12" xfId="0" applyFont="1" applyBorder="1" applyAlignment="1">
      <alignment wrapText="1"/>
    </xf>
    <xf numFmtId="1" fontId="1" fillId="2" borderId="4" xfId="15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/>
    </xf>
    <xf numFmtId="169" fontId="1" fillId="2" borderId="4" xfId="15" applyNumberFormat="1" applyFont="1" applyFill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7" xfId="0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/>
    </xf>
    <xf numFmtId="169" fontId="1" fillId="2" borderId="17" xfId="15" applyNumberFormat="1" applyFont="1" applyFill="1" applyBorder="1" applyAlignment="1">
      <alignment/>
    </xf>
    <xf numFmtId="169" fontId="1" fillId="0" borderId="17" xfId="15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/>
    </xf>
    <xf numFmtId="169" fontId="3" fillId="0" borderId="1" xfId="15" applyNumberFormat="1" applyFont="1" applyFill="1" applyBorder="1" applyAlignment="1">
      <alignment/>
    </xf>
    <xf numFmtId="0" fontId="0" fillId="0" borderId="3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49" fontId="11" fillId="0" borderId="3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69" fontId="0" fillId="0" borderId="10" xfId="15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0" fillId="3" borderId="0" xfId="0" applyFill="1" applyBorder="1" applyAlignment="1">
      <alignment/>
    </xf>
    <xf numFmtId="0" fontId="0" fillId="0" borderId="0" xfId="0" applyFont="1" applyBorder="1" applyAlignment="1">
      <alignment/>
    </xf>
    <xf numFmtId="169" fontId="0" fillId="0" borderId="0" xfId="15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C1" sqref="A1:IV1"/>
    </sheetView>
  </sheetViews>
  <sheetFormatPr defaultColWidth="9.00390625" defaultRowHeight="12.75"/>
  <cols>
    <col min="1" max="1" width="8.00390625" style="0" customWidth="1"/>
    <col min="3" max="3" width="6.625" style="0" customWidth="1"/>
    <col min="4" max="4" width="42.75390625" style="0" customWidth="1"/>
    <col min="5" max="5" width="17.875" style="0" customWidth="1"/>
  </cols>
  <sheetData>
    <row r="1" ht="12.75">
      <c r="A1" t="s">
        <v>386</v>
      </c>
    </row>
    <row r="2" ht="12.75">
      <c r="A2" t="s">
        <v>320</v>
      </c>
    </row>
    <row r="5" spans="1:5" ht="23.25">
      <c r="A5" s="402" t="s">
        <v>266</v>
      </c>
      <c r="B5" s="402"/>
      <c r="C5" s="402"/>
      <c r="D5" s="402"/>
      <c r="E5" s="402"/>
    </row>
    <row r="6" spans="1:5" ht="23.25">
      <c r="A6" s="402" t="s">
        <v>321</v>
      </c>
      <c r="B6" s="402"/>
      <c r="C6" s="402"/>
      <c r="D6" s="402"/>
      <c r="E6" s="402"/>
    </row>
    <row r="8" spans="1:5" ht="13.5" thickBot="1">
      <c r="A8" s="73" t="s">
        <v>1</v>
      </c>
      <c r="B8" s="73" t="s">
        <v>165</v>
      </c>
      <c r="C8" s="73" t="s">
        <v>3</v>
      </c>
      <c r="D8" s="73" t="s">
        <v>166</v>
      </c>
      <c r="E8" s="73" t="s">
        <v>151</v>
      </c>
    </row>
    <row r="9" spans="1:5" ht="14.25" thickBot="1" thickTop="1">
      <c r="A9" s="223" t="s">
        <v>8</v>
      </c>
      <c r="B9" s="48"/>
      <c r="C9" s="48"/>
      <c r="D9" s="230" t="s">
        <v>283</v>
      </c>
      <c r="E9" s="232">
        <f>E10+E15</f>
        <v>490000</v>
      </c>
    </row>
    <row r="10" spans="1:5" ht="13.5" thickTop="1">
      <c r="A10" s="223"/>
      <c r="B10" s="331" t="s">
        <v>329</v>
      </c>
      <c r="C10" s="48"/>
      <c r="D10" s="335" t="s">
        <v>330</v>
      </c>
      <c r="E10" s="334">
        <f>E13+E11</f>
        <v>470000</v>
      </c>
    </row>
    <row r="11" spans="1:5" ht="12.75">
      <c r="A11" s="223"/>
      <c r="B11" s="331"/>
      <c r="C11" s="48">
        <v>6050</v>
      </c>
      <c r="D11" s="226" t="s">
        <v>69</v>
      </c>
      <c r="E11" s="231">
        <f>E12</f>
        <v>375000</v>
      </c>
    </row>
    <row r="12" spans="1:5" ht="25.5">
      <c r="A12" s="363" t="s">
        <v>353</v>
      </c>
      <c r="B12" s="331"/>
      <c r="C12" s="48"/>
      <c r="D12" s="332" t="s">
        <v>350</v>
      </c>
      <c r="E12" s="360">
        <v>375000</v>
      </c>
    </row>
    <row r="13" spans="1:5" ht="48">
      <c r="A13" s="223"/>
      <c r="B13" s="331"/>
      <c r="C13" s="48">
        <v>6650</v>
      </c>
      <c r="D13" s="362" t="s">
        <v>331</v>
      </c>
      <c r="E13" s="231">
        <f>E14</f>
        <v>95000</v>
      </c>
    </row>
    <row r="14" spans="1:5" ht="60" customHeight="1">
      <c r="A14" s="223"/>
      <c r="B14" s="48"/>
      <c r="C14" s="48"/>
      <c r="D14" s="333" t="s">
        <v>332</v>
      </c>
      <c r="E14" s="364">
        <v>95000</v>
      </c>
    </row>
    <row r="15" spans="1:5" ht="12.75">
      <c r="A15" s="48"/>
      <c r="B15" s="331" t="s">
        <v>9</v>
      </c>
      <c r="C15" s="48"/>
      <c r="D15" s="225" t="s">
        <v>6</v>
      </c>
      <c r="E15" s="228">
        <f>E16</f>
        <v>20000</v>
      </c>
    </row>
    <row r="16" spans="1:5" ht="12.75">
      <c r="A16" s="48"/>
      <c r="B16" s="223"/>
      <c r="C16" s="124">
        <v>6050</v>
      </c>
      <c r="D16" s="226" t="s">
        <v>69</v>
      </c>
      <c r="E16" s="228">
        <f>E17</f>
        <v>20000</v>
      </c>
    </row>
    <row r="17" spans="1:5" ht="26.25" thickBot="1">
      <c r="A17" s="48"/>
      <c r="B17" s="48"/>
      <c r="C17" s="48"/>
      <c r="D17" s="227" t="s">
        <v>284</v>
      </c>
      <c r="E17" s="233">
        <v>20000</v>
      </c>
    </row>
    <row r="18" spans="1:5" ht="14.25" thickBot="1" thickTop="1">
      <c r="A18" s="153">
        <v>600</v>
      </c>
      <c r="B18" s="72"/>
      <c r="C18" s="72"/>
      <c r="D18" s="224" t="s">
        <v>167</v>
      </c>
      <c r="E18" s="78">
        <f>E19+E22</f>
        <v>1885000</v>
      </c>
    </row>
    <row r="19" spans="1:5" ht="13.5" thickTop="1">
      <c r="A19" s="153"/>
      <c r="B19" s="291">
        <v>60014</v>
      </c>
      <c r="C19" s="72"/>
      <c r="D19" s="336" t="s">
        <v>131</v>
      </c>
      <c r="E19" s="337">
        <f>E20</f>
        <v>100000</v>
      </c>
    </row>
    <row r="20" spans="1:5" ht="51">
      <c r="A20" s="153"/>
      <c r="B20" s="291"/>
      <c r="C20" s="291">
        <v>6300</v>
      </c>
      <c r="D20" s="326" t="s">
        <v>333</v>
      </c>
      <c r="E20" s="76">
        <f>E21</f>
        <v>100000</v>
      </c>
    </row>
    <row r="21" spans="1:5" ht="30" customHeight="1">
      <c r="A21" s="153"/>
      <c r="B21" s="72"/>
      <c r="C21" s="72"/>
      <c r="D21" s="326" t="s">
        <v>368</v>
      </c>
      <c r="E21" s="330">
        <v>100000</v>
      </c>
    </row>
    <row r="22" spans="1:5" ht="12.75">
      <c r="A22" s="6"/>
      <c r="B22" s="49">
        <v>60016</v>
      </c>
      <c r="C22" s="6"/>
      <c r="D22" s="39" t="s">
        <v>16</v>
      </c>
      <c r="E22" s="147">
        <f>E23</f>
        <v>1785000</v>
      </c>
    </row>
    <row r="23" spans="1:5" ht="12.75">
      <c r="A23" s="6"/>
      <c r="B23" s="6"/>
      <c r="C23" s="49">
        <v>6050</v>
      </c>
      <c r="D23" s="5" t="s">
        <v>69</v>
      </c>
      <c r="E23" s="76">
        <f>SUM(E25:E33)</f>
        <v>1785000</v>
      </c>
    </row>
    <row r="24" spans="1:5" ht="12.75">
      <c r="A24" s="6"/>
      <c r="B24" s="6"/>
      <c r="C24" s="6"/>
      <c r="D24" s="6" t="s">
        <v>168</v>
      </c>
      <c r="E24" s="6"/>
    </row>
    <row r="25" spans="1:5" ht="12.75">
      <c r="A25" s="6"/>
      <c r="B25" s="6"/>
      <c r="C25" s="6"/>
      <c r="D25" s="6" t="s">
        <v>326</v>
      </c>
      <c r="E25" s="54">
        <v>130000</v>
      </c>
    </row>
    <row r="26" spans="1:5" ht="12.75">
      <c r="A26" s="6"/>
      <c r="B26" s="6"/>
      <c r="C26" s="6"/>
      <c r="D26" s="6" t="s">
        <v>299</v>
      </c>
      <c r="E26" s="54">
        <v>380000</v>
      </c>
    </row>
    <row r="27" spans="1:5" ht="12.75">
      <c r="A27" s="6"/>
      <c r="B27" s="6"/>
      <c r="C27" s="6"/>
      <c r="D27" s="6" t="s">
        <v>365</v>
      </c>
      <c r="E27" s="54">
        <v>30000</v>
      </c>
    </row>
    <row r="28" spans="1:5" ht="12.75">
      <c r="A28" s="6"/>
      <c r="B28" s="6"/>
      <c r="C28" s="6"/>
      <c r="D28" s="6" t="s">
        <v>324</v>
      </c>
      <c r="E28" s="54">
        <v>660000</v>
      </c>
    </row>
    <row r="29" spans="1:5" ht="25.5">
      <c r="A29" s="6"/>
      <c r="B29" s="6"/>
      <c r="C29" s="6"/>
      <c r="D29" s="8" t="s">
        <v>325</v>
      </c>
      <c r="E29" s="54">
        <v>350000</v>
      </c>
    </row>
    <row r="30" spans="1:5" ht="12.75">
      <c r="A30" s="6"/>
      <c r="B30" s="6"/>
      <c r="C30" s="11"/>
      <c r="D30" s="77" t="s">
        <v>322</v>
      </c>
      <c r="E30" s="54">
        <v>140000</v>
      </c>
    </row>
    <row r="31" spans="1:5" ht="12.75">
      <c r="A31" s="6"/>
      <c r="B31" s="6"/>
      <c r="C31" s="11"/>
      <c r="D31" s="77" t="s">
        <v>323</v>
      </c>
      <c r="E31" s="54">
        <v>50000</v>
      </c>
    </row>
    <row r="32" spans="1:5" ht="12.75">
      <c r="A32" s="6"/>
      <c r="B32" s="6"/>
      <c r="C32" s="11"/>
      <c r="D32" s="77" t="s">
        <v>366</v>
      </c>
      <c r="E32" s="83">
        <v>15000</v>
      </c>
    </row>
    <row r="33" spans="1:5" ht="12.75">
      <c r="A33" s="6"/>
      <c r="B33" s="6"/>
      <c r="C33" s="11"/>
      <c r="D33" s="389" t="s">
        <v>328</v>
      </c>
      <c r="E33" s="83">
        <v>30000</v>
      </c>
    </row>
    <row r="34" spans="1:5" ht="25.5">
      <c r="A34" s="6"/>
      <c r="B34" s="6"/>
      <c r="C34" s="118">
        <v>6060</v>
      </c>
      <c r="D34" s="80" t="s">
        <v>170</v>
      </c>
      <c r="E34" s="151">
        <f>E35</f>
        <v>40000</v>
      </c>
    </row>
    <row r="35" spans="1:5" ht="13.5" thickBot="1">
      <c r="A35" s="6"/>
      <c r="B35" s="6"/>
      <c r="C35" s="11"/>
      <c r="D35" s="77" t="s">
        <v>367</v>
      </c>
      <c r="E35" s="83">
        <v>40000</v>
      </c>
    </row>
    <row r="36" spans="1:5" ht="14.25" thickBot="1" thickTop="1">
      <c r="A36" s="112">
        <v>700</v>
      </c>
      <c r="B36" s="6"/>
      <c r="C36" s="11"/>
      <c r="D36" s="390" t="s">
        <v>327</v>
      </c>
      <c r="E36" s="155">
        <f>E37</f>
        <v>60000</v>
      </c>
    </row>
    <row r="37" spans="1:5" ht="13.5" thickTop="1">
      <c r="A37" s="112"/>
      <c r="B37" s="118">
        <v>70005</v>
      </c>
      <c r="C37" s="11"/>
      <c r="D37" s="329" t="s">
        <v>76</v>
      </c>
      <c r="E37" s="358">
        <f>E38</f>
        <v>60000</v>
      </c>
    </row>
    <row r="38" spans="1:5" ht="25.5">
      <c r="A38" s="6"/>
      <c r="B38" s="6"/>
      <c r="C38" s="49">
        <v>6060</v>
      </c>
      <c r="D38" s="80" t="s">
        <v>170</v>
      </c>
      <c r="E38" s="58">
        <f>SUM(E40:E40)</f>
        <v>60000</v>
      </c>
    </row>
    <row r="39" spans="1:5" ht="12.75">
      <c r="A39" s="6"/>
      <c r="B39" s="6"/>
      <c r="C39" s="49"/>
      <c r="D39" s="4" t="s">
        <v>168</v>
      </c>
      <c r="E39" s="54"/>
    </row>
    <row r="40" spans="1:5" ht="38.25">
      <c r="A40" s="6"/>
      <c r="B40" s="6"/>
      <c r="C40" s="49"/>
      <c r="D40" s="77" t="s">
        <v>369</v>
      </c>
      <c r="E40" s="54">
        <v>60000</v>
      </c>
    </row>
    <row r="41" spans="1:5" ht="12.75">
      <c r="A41" s="26"/>
      <c r="B41" s="26"/>
      <c r="C41" s="361"/>
      <c r="D41" s="321"/>
      <c r="E41" s="105"/>
    </row>
    <row r="42" spans="1:5" ht="12.75">
      <c r="A42" s="26"/>
      <c r="B42" s="26"/>
      <c r="C42" s="361"/>
      <c r="D42" s="321"/>
      <c r="E42" s="105"/>
    </row>
    <row r="43" spans="1:5" ht="12.75">
      <c r="A43" s="26"/>
      <c r="B43" s="26"/>
      <c r="C43" s="361"/>
      <c r="D43" s="321"/>
      <c r="E43" s="105"/>
    </row>
    <row r="44" spans="1:5" ht="13.5" thickBot="1">
      <c r="A44" s="403" t="s">
        <v>139</v>
      </c>
      <c r="B44" s="403"/>
      <c r="C44" s="403"/>
      <c r="D44" s="403"/>
      <c r="E44" s="403"/>
    </row>
    <row r="45" spans="1:5" ht="14.25" thickBot="1" thickTop="1">
      <c r="A45" s="47">
        <v>750</v>
      </c>
      <c r="B45" s="6"/>
      <c r="C45" s="6"/>
      <c r="D45" s="75" t="s">
        <v>164</v>
      </c>
      <c r="E45" s="78">
        <f>E46</f>
        <v>100000</v>
      </c>
    </row>
    <row r="46" spans="1:5" ht="13.5" thickTop="1">
      <c r="A46" s="6"/>
      <c r="B46" s="49">
        <v>75023</v>
      </c>
      <c r="C46" s="6"/>
      <c r="D46" s="7" t="s">
        <v>24</v>
      </c>
      <c r="E46" s="141">
        <f>E47+E49</f>
        <v>100000</v>
      </c>
    </row>
    <row r="47" spans="1:5" ht="12.75">
      <c r="A47" s="6"/>
      <c r="B47" s="49"/>
      <c r="C47" s="118">
        <v>6050</v>
      </c>
      <c r="D47" s="5" t="s">
        <v>69</v>
      </c>
      <c r="E47" s="141">
        <f>E48</f>
        <v>70000</v>
      </c>
    </row>
    <row r="48" spans="1:5" ht="12.75">
      <c r="A48" s="6"/>
      <c r="B48" s="49"/>
      <c r="C48" s="6"/>
      <c r="D48" s="140" t="s">
        <v>298</v>
      </c>
      <c r="E48" s="85">
        <v>70000</v>
      </c>
    </row>
    <row r="49" spans="1:5" ht="25.5">
      <c r="A49" s="6"/>
      <c r="B49" s="6"/>
      <c r="C49" s="49">
        <v>6060</v>
      </c>
      <c r="D49" s="80" t="s">
        <v>170</v>
      </c>
      <c r="E49" s="76">
        <f>SUM(E51:E51)</f>
        <v>30000</v>
      </c>
    </row>
    <row r="50" spans="1:5" ht="12.75">
      <c r="A50" s="6"/>
      <c r="B50" s="6"/>
      <c r="C50" s="6"/>
      <c r="D50" s="6" t="s">
        <v>168</v>
      </c>
      <c r="E50" s="6"/>
    </row>
    <row r="51" spans="1:5" ht="24">
      <c r="A51" s="6"/>
      <c r="B51" s="6"/>
      <c r="C51" s="6"/>
      <c r="D51" s="339" t="s">
        <v>307</v>
      </c>
      <c r="E51" s="54">
        <v>30000</v>
      </c>
    </row>
    <row r="52" spans="1:5" ht="12.75">
      <c r="A52" s="72"/>
      <c r="B52" s="291">
        <v>75095</v>
      </c>
      <c r="C52" s="72"/>
      <c r="D52" s="338" t="s">
        <v>6</v>
      </c>
      <c r="E52" s="115">
        <f>E53</f>
        <v>15000</v>
      </c>
    </row>
    <row r="53" spans="1:5" ht="48">
      <c r="A53" s="72"/>
      <c r="B53" s="291"/>
      <c r="C53" s="291">
        <v>6010</v>
      </c>
      <c r="D53" s="353" t="s">
        <v>334</v>
      </c>
      <c r="E53" s="54">
        <v>15000</v>
      </c>
    </row>
    <row r="54" spans="1:5" ht="24.75" thickBot="1">
      <c r="A54" s="72"/>
      <c r="B54" s="72"/>
      <c r="C54" s="72"/>
      <c r="D54" s="339" t="s">
        <v>335</v>
      </c>
      <c r="E54" s="83">
        <v>15000</v>
      </c>
    </row>
    <row r="55" spans="1:5" ht="14.25" thickBot="1" thickTop="1">
      <c r="A55" s="153">
        <v>801</v>
      </c>
      <c r="B55" s="72"/>
      <c r="C55" s="72"/>
      <c r="D55" s="154" t="s">
        <v>171</v>
      </c>
      <c r="E55" s="79">
        <f>E56+E59</f>
        <v>575000</v>
      </c>
    </row>
    <row r="56" spans="1:5" ht="13.5" thickTop="1">
      <c r="A56" s="6"/>
      <c r="B56" s="49">
        <v>80101</v>
      </c>
      <c r="C56" s="6"/>
      <c r="D56" s="81" t="s">
        <v>95</v>
      </c>
      <c r="E56" s="58">
        <f>E57</f>
        <v>50000</v>
      </c>
    </row>
    <row r="57" spans="1:5" ht="25.5">
      <c r="A57" s="6"/>
      <c r="B57" s="6"/>
      <c r="C57" s="49">
        <v>6050</v>
      </c>
      <c r="D57" s="248" t="s">
        <v>300</v>
      </c>
      <c r="E57" s="359">
        <f>E58</f>
        <v>50000</v>
      </c>
    </row>
    <row r="58" spans="1:5" ht="24">
      <c r="A58" s="6"/>
      <c r="B58" s="6"/>
      <c r="C58" s="49"/>
      <c r="D58" s="116" t="s">
        <v>370</v>
      </c>
      <c r="E58" s="229">
        <v>50000</v>
      </c>
    </row>
    <row r="59" spans="1:5" ht="12.75">
      <c r="A59" s="6"/>
      <c r="B59" s="118">
        <v>80110</v>
      </c>
      <c r="C59" s="49"/>
      <c r="D59" s="341" t="s">
        <v>96</v>
      </c>
      <c r="E59" s="146">
        <f>E60</f>
        <v>525000</v>
      </c>
    </row>
    <row r="60" spans="1:5" ht="12.75">
      <c r="A60" s="6"/>
      <c r="B60" s="118"/>
      <c r="C60" s="49">
        <v>6050</v>
      </c>
      <c r="D60" s="5" t="s">
        <v>69</v>
      </c>
      <c r="E60" s="356">
        <f>E61</f>
        <v>525000</v>
      </c>
    </row>
    <row r="61" spans="1:5" ht="13.5" thickBot="1">
      <c r="A61" s="6" t="s">
        <v>353</v>
      </c>
      <c r="B61" s="6"/>
      <c r="C61" s="49"/>
      <c r="D61" s="116" t="s">
        <v>349</v>
      </c>
      <c r="E61" s="229">
        <v>525000</v>
      </c>
    </row>
    <row r="62" spans="1:5" ht="27" thickBot="1" thickTop="1">
      <c r="A62" s="112">
        <v>900</v>
      </c>
      <c r="B62" s="6"/>
      <c r="C62" s="49"/>
      <c r="D62" s="340" t="s">
        <v>352</v>
      </c>
      <c r="E62" s="357">
        <f>E63</f>
        <v>316757</v>
      </c>
    </row>
    <row r="63" spans="1:5" ht="13.5" thickTop="1">
      <c r="A63" s="6"/>
      <c r="B63" s="118">
        <v>90002</v>
      </c>
      <c r="C63" s="49"/>
      <c r="D63" s="114" t="s">
        <v>338</v>
      </c>
      <c r="E63" s="356">
        <f>E64+E66</f>
        <v>316757</v>
      </c>
    </row>
    <row r="64" spans="1:5" ht="48">
      <c r="A64" s="6"/>
      <c r="B64" s="118"/>
      <c r="C64" s="49">
        <v>6010</v>
      </c>
      <c r="D64" s="353" t="s">
        <v>334</v>
      </c>
      <c r="E64" s="147">
        <f>E65</f>
        <v>253275</v>
      </c>
    </row>
    <row r="65" spans="1:5" ht="15" customHeight="1">
      <c r="A65" s="6"/>
      <c r="B65" s="118"/>
      <c r="C65" s="49"/>
      <c r="D65" s="339" t="s">
        <v>339</v>
      </c>
      <c r="E65" s="330">
        <v>253275</v>
      </c>
    </row>
    <row r="66" spans="1:5" ht="48">
      <c r="A66" s="6"/>
      <c r="B66" s="6"/>
      <c r="C66" s="49">
        <v>6610</v>
      </c>
      <c r="D66" s="355" t="s">
        <v>341</v>
      </c>
      <c r="E66" s="147">
        <f>E67</f>
        <v>63482</v>
      </c>
    </row>
    <row r="67" spans="1:5" ht="24.75" thickBot="1">
      <c r="A67" s="6"/>
      <c r="B67" s="6"/>
      <c r="C67" s="49"/>
      <c r="D67" s="116" t="s">
        <v>340</v>
      </c>
      <c r="E67" s="229">
        <v>63482</v>
      </c>
    </row>
    <row r="68" spans="1:5" ht="27" thickBot="1" thickTop="1">
      <c r="A68" s="153">
        <v>921</v>
      </c>
      <c r="B68" s="72"/>
      <c r="C68" s="72"/>
      <c r="D68" s="354" t="s">
        <v>169</v>
      </c>
      <c r="E68" s="79">
        <f>E69+E75</f>
        <v>155000</v>
      </c>
    </row>
    <row r="69" spans="1:5" ht="13.5" thickTop="1">
      <c r="A69" s="72"/>
      <c r="B69" s="156">
        <v>92109</v>
      </c>
      <c r="C69" s="72"/>
      <c r="D69" s="157" t="s">
        <v>56</v>
      </c>
      <c r="E69" s="152">
        <f>E70+E73</f>
        <v>150000</v>
      </c>
    </row>
    <row r="70" spans="1:5" ht="12.75">
      <c r="A70" s="6"/>
      <c r="B70" s="6"/>
      <c r="C70" s="49">
        <v>6050</v>
      </c>
      <c r="D70" s="5" t="s">
        <v>69</v>
      </c>
      <c r="E70" s="58">
        <f>E72</f>
        <v>50000</v>
      </c>
    </row>
    <row r="71" spans="1:5" ht="12.75">
      <c r="A71" s="6"/>
      <c r="B71" s="6"/>
      <c r="C71" s="6"/>
      <c r="D71" s="6" t="s">
        <v>168</v>
      </c>
      <c r="E71" s="6"/>
    </row>
    <row r="72" spans="1:5" ht="24">
      <c r="A72" s="6"/>
      <c r="B72" s="6"/>
      <c r="C72" s="6"/>
      <c r="D72" s="339" t="s">
        <v>336</v>
      </c>
      <c r="E72" s="54">
        <v>50000</v>
      </c>
    </row>
    <row r="73" spans="1:5" ht="25.5">
      <c r="A73" s="6"/>
      <c r="B73" s="6"/>
      <c r="C73" s="118">
        <v>6060</v>
      </c>
      <c r="D73" s="328" t="s">
        <v>170</v>
      </c>
      <c r="E73" s="151">
        <f>E74</f>
        <v>100000</v>
      </c>
    </row>
    <row r="74" spans="1:5" ht="12.75">
      <c r="A74" s="6"/>
      <c r="B74" s="6"/>
      <c r="C74" s="6"/>
      <c r="D74" s="392" t="s">
        <v>337</v>
      </c>
      <c r="E74" s="83">
        <v>100000</v>
      </c>
    </row>
    <row r="75" spans="1:5" ht="12.75">
      <c r="A75" s="6"/>
      <c r="B75" s="118">
        <v>92116</v>
      </c>
      <c r="C75" s="6"/>
      <c r="D75" s="329" t="s">
        <v>102</v>
      </c>
      <c r="E75" s="115">
        <f>E76</f>
        <v>5000</v>
      </c>
    </row>
    <row r="76" spans="1:5" ht="25.5">
      <c r="A76" s="6"/>
      <c r="B76" s="118"/>
      <c r="C76" s="118">
        <v>6060</v>
      </c>
      <c r="D76" s="328" t="s">
        <v>170</v>
      </c>
      <c r="E76" s="151">
        <f>E77</f>
        <v>5000</v>
      </c>
    </row>
    <row r="77" spans="1:5" ht="24.75" thickBot="1">
      <c r="A77" s="6"/>
      <c r="B77" s="6"/>
      <c r="C77" s="6"/>
      <c r="D77" s="339" t="s">
        <v>371</v>
      </c>
      <c r="E77" s="83">
        <v>5000</v>
      </c>
    </row>
    <row r="78" spans="1:5" ht="14.25" thickBot="1" thickTop="1">
      <c r="A78" s="112">
        <v>926</v>
      </c>
      <c r="B78" s="6"/>
      <c r="C78" s="6"/>
      <c r="D78" s="391" t="s">
        <v>285</v>
      </c>
      <c r="E78" s="155">
        <f>E79</f>
        <v>81250</v>
      </c>
    </row>
    <row r="79" spans="1:5" ht="13.5" thickTop="1">
      <c r="A79" s="6"/>
      <c r="B79" s="118">
        <v>92605</v>
      </c>
      <c r="C79" s="6"/>
      <c r="D79" s="234" t="s">
        <v>113</v>
      </c>
      <c r="E79" s="152">
        <f>E80</f>
        <v>81250</v>
      </c>
    </row>
    <row r="80" spans="1:5" ht="12.75">
      <c r="A80" s="6"/>
      <c r="B80" s="118"/>
      <c r="C80" s="118">
        <v>6050</v>
      </c>
      <c r="D80" s="5" t="s">
        <v>69</v>
      </c>
      <c r="E80" s="151">
        <f>E81</f>
        <v>81250</v>
      </c>
    </row>
    <row r="81" spans="1:5" ht="42" customHeight="1" thickBot="1">
      <c r="A81" s="236" t="s">
        <v>353</v>
      </c>
      <c r="B81" s="236"/>
      <c r="C81" s="236"/>
      <c r="D81" s="393" t="s">
        <v>351</v>
      </c>
      <c r="E81" s="237">
        <v>81250</v>
      </c>
    </row>
    <row r="82" spans="1:5" ht="14.25" thickBot="1" thickTop="1">
      <c r="A82" s="88"/>
      <c r="B82" s="88"/>
      <c r="C82" s="88"/>
      <c r="D82" s="32" t="s">
        <v>286</v>
      </c>
      <c r="E82" s="78">
        <f>E9+E18+E36+E45+E55+E62+E68+E78</f>
        <v>3663007</v>
      </c>
    </row>
    <row r="83" ht="13.5" thickTop="1">
      <c r="A83" t="s">
        <v>342</v>
      </c>
    </row>
  </sheetData>
  <mergeCells count="3">
    <mergeCell ref="A5:E5"/>
    <mergeCell ref="A6:E6"/>
    <mergeCell ref="A44:E44"/>
  </mergeCells>
  <printOptions/>
  <pageMargins left="0.7874015748031497" right="0.5905511811023623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7" sqref="A27"/>
    </sheetView>
  </sheetViews>
  <sheetFormatPr defaultColWidth="9.00390625" defaultRowHeight="12.75"/>
  <cols>
    <col min="1" max="1" width="51.625" style="0" customWidth="1"/>
    <col min="2" max="2" width="12.375" style="0" customWidth="1"/>
    <col min="3" max="3" width="18.875" style="0" customWidth="1"/>
  </cols>
  <sheetData>
    <row r="1" ht="12.75">
      <c r="A1" t="s">
        <v>382</v>
      </c>
    </row>
    <row r="2" ht="12.75">
      <c r="A2" t="s">
        <v>379</v>
      </c>
    </row>
    <row r="6" spans="1:10" ht="18">
      <c r="A6" s="404" t="s">
        <v>152</v>
      </c>
      <c r="B6" s="404"/>
      <c r="C6" s="404"/>
      <c r="D6" s="404"/>
      <c r="E6" s="404"/>
      <c r="F6" s="404"/>
      <c r="G6" s="404"/>
      <c r="H6" s="404"/>
      <c r="I6" s="404"/>
      <c r="J6" s="404"/>
    </row>
    <row r="7" spans="1:10" ht="18">
      <c r="A7" s="406" t="s">
        <v>303</v>
      </c>
      <c r="B7" s="406"/>
      <c r="C7" s="406"/>
      <c r="D7" s="252"/>
      <c r="E7" s="252"/>
      <c r="F7" s="252"/>
      <c r="G7" s="252"/>
      <c r="H7" s="252"/>
      <c r="I7" s="252"/>
      <c r="J7" s="252"/>
    </row>
    <row r="8" spans="1:10" ht="18">
      <c r="A8" s="405" t="s">
        <v>375</v>
      </c>
      <c r="B8" s="405"/>
      <c r="C8" s="405"/>
      <c r="D8" s="247"/>
      <c r="E8" s="247"/>
      <c r="F8" s="247"/>
      <c r="G8" s="247"/>
      <c r="H8" s="247"/>
      <c r="I8" s="247"/>
      <c r="J8" s="247"/>
    </row>
    <row r="10" spans="1:3" ht="25.5">
      <c r="A10" s="69" t="s">
        <v>150</v>
      </c>
      <c r="B10" s="86" t="s">
        <v>148</v>
      </c>
      <c r="C10" s="69" t="s">
        <v>151</v>
      </c>
    </row>
    <row r="11" spans="1:3" ht="12.75">
      <c r="A11" s="29" t="s">
        <v>154</v>
      </c>
      <c r="B11" s="29"/>
      <c r="C11" s="107">
        <v>11000</v>
      </c>
    </row>
    <row r="12" spans="1:3" ht="12.75">
      <c r="A12" s="75" t="s">
        <v>153</v>
      </c>
      <c r="B12" s="75" t="s">
        <v>189</v>
      </c>
      <c r="C12" s="76">
        <v>40000</v>
      </c>
    </row>
    <row r="13" spans="1:3" ht="25.5">
      <c r="A13" s="74" t="s">
        <v>155</v>
      </c>
      <c r="B13" s="108" t="s">
        <v>190</v>
      </c>
      <c r="C13" s="30"/>
    </row>
    <row r="14" spans="1:3" ht="12.75">
      <c r="A14" s="72" t="s">
        <v>156</v>
      </c>
      <c r="B14" s="31" t="s">
        <v>240</v>
      </c>
      <c r="C14" s="85">
        <v>40000</v>
      </c>
    </row>
    <row r="15" spans="1:3" ht="12.75">
      <c r="A15" s="6" t="s">
        <v>157</v>
      </c>
      <c r="B15" s="72"/>
      <c r="C15" s="85">
        <v>51000</v>
      </c>
    </row>
    <row r="16" spans="1:3" ht="12.75">
      <c r="A16" s="5" t="s">
        <v>158</v>
      </c>
      <c r="B16" s="5" t="s">
        <v>189</v>
      </c>
      <c r="C16" s="76">
        <f>C20</f>
        <v>50000</v>
      </c>
    </row>
    <row r="17" spans="1:3" ht="12.75">
      <c r="A17" s="30" t="s">
        <v>192</v>
      </c>
      <c r="B17" s="30"/>
      <c r="C17" s="30"/>
    </row>
    <row r="18" spans="1:3" ht="12.75">
      <c r="A18" s="240" t="s">
        <v>376</v>
      </c>
      <c r="B18" s="240"/>
      <c r="C18" s="240"/>
    </row>
    <row r="19" spans="1:3" ht="12.75">
      <c r="A19" s="72" t="s">
        <v>377</v>
      </c>
      <c r="B19" s="31" t="s">
        <v>190</v>
      </c>
      <c r="C19" s="85"/>
    </row>
    <row r="20" spans="1:3" ht="12.75">
      <c r="A20" s="72" t="s">
        <v>378</v>
      </c>
      <c r="B20" s="31" t="s">
        <v>191</v>
      </c>
      <c r="C20" s="85">
        <v>50000</v>
      </c>
    </row>
    <row r="21" spans="1:3" ht="12.75">
      <c r="A21" s="6" t="s">
        <v>159</v>
      </c>
      <c r="B21" s="6"/>
      <c r="C21" s="107">
        <v>1000</v>
      </c>
    </row>
    <row r="22" ht="12.75">
      <c r="A22" t="s">
        <v>342</v>
      </c>
    </row>
  </sheetData>
  <mergeCells count="3">
    <mergeCell ref="A6:J6"/>
    <mergeCell ref="A8:C8"/>
    <mergeCell ref="A7:C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0" sqref="A20:IV24"/>
    </sheetView>
  </sheetViews>
  <sheetFormatPr defaultColWidth="9.00390625" defaultRowHeight="12.75"/>
  <cols>
    <col min="1" max="1" width="6.25390625" style="0" customWidth="1"/>
    <col min="3" max="3" width="6.125" style="0" customWidth="1"/>
    <col min="4" max="4" width="42.625" style="0" customWidth="1"/>
    <col min="5" max="5" width="19.75390625" style="0" customWidth="1"/>
  </cols>
  <sheetData>
    <row r="1" ht="12.75">
      <c r="A1" t="s">
        <v>381</v>
      </c>
    </row>
    <row r="2" ht="12.75">
      <c r="A2" t="s">
        <v>374</v>
      </c>
    </row>
    <row r="5" spans="1:5" ht="23.25">
      <c r="A5" s="407" t="s">
        <v>160</v>
      </c>
      <c r="B5" s="407"/>
      <c r="C5" s="407"/>
      <c r="D5" s="407"/>
      <c r="E5" s="407"/>
    </row>
    <row r="6" spans="1:5" ht="20.25">
      <c r="A6" s="408" t="s">
        <v>161</v>
      </c>
      <c r="B6" s="408"/>
      <c r="C6" s="408"/>
      <c r="D6" s="408"/>
      <c r="E6" s="408"/>
    </row>
    <row r="7" spans="1:5" ht="20.25">
      <c r="A7" s="408" t="s">
        <v>373</v>
      </c>
      <c r="B7" s="408"/>
      <c r="C7" s="408"/>
      <c r="D7" s="408"/>
      <c r="E7" s="408"/>
    </row>
    <row r="9" spans="1:5" ht="12.75">
      <c r="A9" s="69" t="s">
        <v>1</v>
      </c>
      <c r="B9" s="69" t="s">
        <v>140</v>
      </c>
      <c r="C9" s="69" t="s">
        <v>3</v>
      </c>
      <c r="D9" s="69" t="s">
        <v>162</v>
      </c>
      <c r="E9" s="69" t="s">
        <v>163</v>
      </c>
    </row>
    <row r="10" spans="1:5" ht="12.75">
      <c r="A10" s="126">
        <v>851</v>
      </c>
      <c r="B10" s="30"/>
      <c r="C10" s="87"/>
      <c r="D10" s="127" t="s">
        <v>234</v>
      </c>
      <c r="E10" s="130">
        <f>E11</f>
        <v>3000</v>
      </c>
    </row>
    <row r="11" spans="1:5" ht="12.75">
      <c r="A11" s="30"/>
      <c r="B11" s="128">
        <v>85154</v>
      </c>
      <c r="C11" s="87"/>
      <c r="D11" s="129" t="s">
        <v>111</v>
      </c>
      <c r="E11" s="131">
        <f>E12</f>
        <v>3000</v>
      </c>
    </row>
    <row r="12" spans="1:5" ht="51">
      <c r="A12" s="30"/>
      <c r="B12" s="30"/>
      <c r="C12" s="87">
        <v>2830</v>
      </c>
      <c r="D12" s="8" t="s">
        <v>115</v>
      </c>
      <c r="E12" s="83">
        <v>3000</v>
      </c>
    </row>
    <row r="13" spans="1:5" ht="12.75">
      <c r="A13" s="126">
        <v>926</v>
      </c>
      <c r="B13" s="30"/>
      <c r="C13" s="87"/>
      <c r="D13" s="253" t="s">
        <v>285</v>
      </c>
      <c r="E13" s="130">
        <f>E14</f>
        <v>99000</v>
      </c>
    </row>
    <row r="14" spans="1:5" ht="12.75">
      <c r="A14" s="30"/>
      <c r="B14" s="128">
        <v>92605</v>
      </c>
      <c r="C14" s="87"/>
      <c r="D14" s="114" t="s">
        <v>113</v>
      </c>
      <c r="E14" s="131">
        <f>E15</f>
        <v>99000</v>
      </c>
    </row>
    <row r="15" spans="1:5" ht="36">
      <c r="A15" s="30"/>
      <c r="B15" s="30"/>
      <c r="C15" s="87">
        <v>2820</v>
      </c>
      <c r="D15" s="117" t="s">
        <v>293</v>
      </c>
      <c r="E15" s="83">
        <v>99000</v>
      </c>
    </row>
    <row r="16" spans="1:5" ht="13.5" thickBot="1">
      <c r="A16" s="30"/>
      <c r="B16" s="30"/>
      <c r="C16" s="87"/>
      <c r="D16" s="125"/>
      <c r="E16" s="83"/>
    </row>
    <row r="17" spans="1:5" ht="14.25" thickBot="1" thickTop="1">
      <c r="A17" s="88"/>
      <c r="B17" s="88"/>
      <c r="C17" s="88"/>
      <c r="D17" s="32" t="s">
        <v>110</v>
      </c>
      <c r="E17" s="78">
        <f>E13+E10</f>
        <v>102000</v>
      </c>
    </row>
    <row r="18" spans="1:5" ht="13.5" thickTop="1">
      <c r="A18" s="150"/>
      <c r="B18" s="150"/>
      <c r="C18" s="150"/>
      <c r="D18" s="150"/>
      <c r="E18" s="150"/>
    </row>
    <row r="20" ht="12.75">
      <c r="A20" t="s">
        <v>315</v>
      </c>
    </row>
  </sheetData>
  <mergeCells count="3">
    <mergeCell ref="A5:E5"/>
    <mergeCell ref="A6:E6"/>
    <mergeCell ref="A7:E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2" sqref="A22"/>
    </sheetView>
  </sheetViews>
  <sheetFormatPr defaultColWidth="9.00390625" defaultRowHeight="12.75"/>
  <cols>
    <col min="1" max="1" width="5.375" style="0" customWidth="1"/>
    <col min="2" max="2" width="10.75390625" style="0" customWidth="1"/>
    <col min="3" max="3" width="4.625" style="0" customWidth="1"/>
    <col min="4" max="4" width="44.00390625" style="0" customWidth="1"/>
    <col min="5" max="5" width="17.125" style="0" customWidth="1"/>
  </cols>
  <sheetData>
    <row r="1" ht="12.75">
      <c r="A1" t="s">
        <v>380</v>
      </c>
    </row>
    <row r="2" ht="12.75">
      <c r="A2" t="s">
        <v>348</v>
      </c>
    </row>
    <row r="6" spans="1:5" ht="18">
      <c r="A6" s="405" t="s">
        <v>147</v>
      </c>
      <c r="B6" s="405"/>
      <c r="C6" s="405"/>
      <c r="D6" s="405"/>
      <c r="E6" s="405"/>
    </row>
    <row r="7" spans="1:5" ht="18">
      <c r="A7" s="405" t="s">
        <v>346</v>
      </c>
      <c r="B7" s="405"/>
      <c r="C7" s="405"/>
      <c r="D7" s="405"/>
      <c r="E7" s="405"/>
    </row>
    <row r="9" spans="1:5" ht="12.75">
      <c r="A9" s="69" t="s">
        <v>1</v>
      </c>
      <c r="B9" s="69" t="s">
        <v>140</v>
      </c>
      <c r="C9" s="69" t="s">
        <v>3</v>
      </c>
      <c r="D9" s="69" t="s">
        <v>141</v>
      </c>
      <c r="E9" s="69" t="s">
        <v>142</v>
      </c>
    </row>
    <row r="10" spans="1:5" ht="56.25">
      <c r="A10" s="6"/>
      <c r="B10" s="6"/>
      <c r="C10" s="6"/>
      <c r="D10" s="71" t="s">
        <v>143</v>
      </c>
      <c r="E10" s="6"/>
    </row>
    <row r="11" spans="1:5" ht="12.75">
      <c r="A11" s="6"/>
      <c r="B11" s="6"/>
      <c r="C11" s="6"/>
      <c r="D11" s="6"/>
      <c r="E11" s="6"/>
    </row>
    <row r="12" spans="1:5" ht="12.75">
      <c r="A12" s="6"/>
      <c r="B12" s="6"/>
      <c r="C12" s="6"/>
      <c r="D12" s="70" t="s">
        <v>144</v>
      </c>
      <c r="E12" s="146">
        <f>SUM(E13:E14)</f>
        <v>2178390</v>
      </c>
    </row>
    <row r="13" spans="1:5" ht="39.75" customHeight="1">
      <c r="A13" s="6"/>
      <c r="B13" s="112">
        <v>903</v>
      </c>
      <c r="C13" s="6"/>
      <c r="D13" s="140" t="s">
        <v>301</v>
      </c>
      <c r="E13" s="54">
        <v>0</v>
      </c>
    </row>
    <row r="14" spans="1:5" ht="25.5">
      <c r="A14" s="6"/>
      <c r="B14" s="47">
        <v>952</v>
      </c>
      <c r="C14" s="6"/>
      <c r="D14" s="8" t="s">
        <v>175</v>
      </c>
      <c r="E14" s="54">
        <v>2178390</v>
      </c>
    </row>
    <row r="15" spans="1:5" ht="12.75">
      <c r="A15" s="6"/>
      <c r="B15" s="6"/>
      <c r="C15" s="6"/>
      <c r="D15" s="7"/>
      <c r="E15" s="76"/>
    </row>
    <row r="16" spans="1:5" ht="12.75">
      <c r="A16" s="6"/>
      <c r="B16" s="6"/>
      <c r="C16" s="6"/>
      <c r="D16" s="70" t="s">
        <v>145</v>
      </c>
      <c r="E16" s="146">
        <f>SUM(E17:E18)</f>
        <v>399600</v>
      </c>
    </row>
    <row r="17" spans="1:5" ht="38.25">
      <c r="A17" s="6"/>
      <c r="B17" s="112">
        <v>963</v>
      </c>
      <c r="C17" s="6"/>
      <c r="D17" s="140" t="s">
        <v>302</v>
      </c>
      <c r="E17" s="54">
        <v>0</v>
      </c>
    </row>
    <row r="18" spans="1:5" ht="12.75">
      <c r="A18" s="6"/>
      <c r="B18" s="47">
        <v>992</v>
      </c>
      <c r="C18" s="6"/>
      <c r="D18" s="6" t="s">
        <v>146</v>
      </c>
      <c r="E18" s="54">
        <v>399600</v>
      </c>
    </row>
    <row r="19" spans="1:5" ht="12.75">
      <c r="A19" s="6"/>
      <c r="B19" s="6"/>
      <c r="C19" s="6"/>
      <c r="D19" s="7"/>
      <c r="E19" s="76"/>
    </row>
    <row r="20" spans="1:5" ht="12.75">
      <c r="A20" s="6"/>
      <c r="B20" s="6"/>
      <c r="C20" s="6"/>
      <c r="D20" s="6"/>
      <c r="E20" s="6"/>
    </row>
    <row r="21" spans="1:5" ht="12.75">
      <c r="A21" s="6"/>
      <c r="B21" s="6"/>
      <c r="C21" s="6"/>
      <c r="D21" s="6"/>
      <c r="E21" s="6"/>
    </row>
    <row r="28" ht="12.75">
      <c r="A28" t="s">
        <v>347</v>
      </c>
    </row>
  </sheetData>
  <mergeCells count="2">
    <mergeCell ref="A6:E6"/>
    <mergeCell ref="A7:E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3" sqref="A3"/>
    </sheetView>
  </sheetViews>
  <sheetFormatPr defaultColWidth="9.00390625" defaultRowHeight="12.75"/>
  <cols>
    <col min="1" max="1" width="6.375" style="0" customWidth="1"/>
    <col min="3" max="3" width="5.625" style="0" customWidth="1"/>
    <col min="4" max="4" width="37.75390625" style="0" customWidth="1"/>
    <col min="5" max="5" width="18.25390625" style="0" customWidth="1"/>
  </cols>
  <sheetData>
    <row r="1" ht="12.75">
      <c r="A1" t="s">
        <v>384</v>
      </c>
    </row>
    <row r="2" ht="12.75">
      <c r="A2" t="s">
        <v>385</v>
      </c>
    </row>
    <row r="7" spans="1:5" ht="18">
      <c r="A7" s="409" t="s">
        <v>363</v>
      </c>
      <c r="B7" s="409"/>
      <c r="C7" s="409"/>
      <c r="D7" s="409"/>
      <c r="E7" s="409"/>
    </row>
    <row r="8" spans="1:5" ht="18">
      <c r="A8" s="409" t="s">
        <v>312</v>
      </c>
      <c r="B8" s="409"/>
      <c r="C8" s="409"/>
      <c r="D8" s="409"/>
      <c r="E8" s="409"/>
    </row>
    <row r="9" spans="1:5" ht="18">
      <c r="A9" s="409" t="s">
        <v>185</v>
      </c>
      <c r="B9" s="409"/>
      <c r="C9" s="409"/>
      <c r="D9" s="409"/>
      <c r="E9" s="409"/>
    </row>
    <row r="10" spans="1:5" ht="18">
      <c r="A10" s="409" t="s">
        <v>186</v>
      </c>
      <c r="B10" s="409"/>
      <c r="C10" s="409"/>
      <c r="D10" s="409"/>
      <c r="E10" s="409"/>
    </row>
    <row r="11" spans="1:5" ht="18">
      <c r="A11" s="143"/>
      <c r="B11" s="143"/>
      <c r="C11" s="143"/>
      <c r="D11" s="143"/>
      <c r="E11" s="143"/>
    </row>
    <row r="13" spans="1:5" ht="12.75">
      <c r="A13" s="144" t="s">
        <v>1</v>
      </c>
      <c r="B13" s="144" t="s">
        <v>140</v>
      </c>
      <c r="C13" s="144" t="s">
        <v>3</v>
      </c>
      <c r="D13" s="144" t="s">
        <v>4</v>
      </c>
      <c r="E13" s="144" t="s">
        <v>187</v>
      </c>
    </row>
    <row r="14" spans="1:5" ht="12.75">
      <c r="A14" s="112">
        <v>750</v>
      </c>
      <c r="B14" s="6"/>
      <c r="C14" s="6"/>
      <c r="D14" s="145" t="s">
        <v>188</v>
      </c>
      <c r="E14" s="146">
        <f>E15</f>
        <v>17000</v>
      </c>
    </row>
    <row r="15" spans="1:5" ht="12.75">
      <c r="A15" s="6"/>
      <c r="B15" s="118">
        <v>75011</v>
      </c>
      <c r="C15" s="6"/>
      <c r="D15" s="132" t="s">
        <v>21</v>
      </c>
      <c r="E15" s="147">
        <f>E16</f>
        <v>17000</v>
      </c>
    </row>
    <row r="16" spans="1:5" ht="38.25">
      <c r="A16" s="6"/>
      <c r="B16" s="6"/>
      <c r="C16" s="3" t="s">
        <v>313</v>
      </c>
      <c r="D16" s="8" t="s">
        <v>176</v>
      </c>
      <c r="E16" s="54">
        <v>17000</v>
      </c>
    </row>
    <row r="21" ht="12.75">
      <c r="A21" t="s">
        <v>383</v>
      </c>
    </row>
  </sheetData>
  <mergeCells count="4">
    <mergeCell ref="A7:E7"/>
    <mergeCell ref="A9:E9"/>
    <mergeCell ref="A10:E10"/>
    <mergeCell ref="A8:E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49"/>
  <sheetViews>
    <sheetView workbookViewId="0" topLeftCell="A1">
      <selection activeCell="B304" sqref="B304"/>
    </sheetView>
  </sheetViews>
  <sheetFormatPr defaultColWidth="9.00390625" defaultRowHeight="12.75"/>
  <cols>
    <col min="1" max="1" width="5.75390625" style="0" customWidth="1"/>
    <col min="2" max="2" width="6.125" style="0" customWidth="1"/>
    <col min="3" max="3" width="4.875" style="0" customWidth="1"/>
    <col min="4" max="4" width="37.125" style="0" customWidth="1"/>
    <col min="5" max="5" width="8.625" style="0" hidden="1" customWidth="1"/>
    <col min="6" max="6" width="7.375" style="0" hidden="1" customWidth="1"/>
    <col min="7" max="7" width="9.25390625" style="0" hidden="1" customWidth="1"/>
    <col min="8" max="9" width="8.75390625" style="0" hidden="1" customWidth="1"/>
    <col min="10" max="10" width="16.375" style="0" customWidth="1"/>
    <col min="11" max="11" width="9.125" style="0" hidden="1" customWidth="1"/>
    <col min="12" max="12" width="16.00390625" style="0" customWidth="1"/>
  </cols>
  <sheetData>
    <row r="1" spans="1:12" ht="18">
      <c r="A1" s="1" t="s">
        <v>317</v>
      </c>
      <c r="B1" s="2"/>
      <c r="C1" s="2"/>
      <c r="H1" s="410" t="s">
        <v>344</v>
      </c>
      <c r="I1" s="410"/>
      <c r="J1" s="410"/>
      <c r="K1" s="410"/>
      <c r="L1" s="410"/>
    </row>
    <row r="2" spans="1:12" ht="12.75">
      <c r="A2" s="10" t="s">
        <v>314</v>
      </c>
      <c r="B2" s="2"/>
      <c r="C2" s="2"/>
      <c r="H2" s="411" t="s">
        <v>343</v>
      </c>
      <c r="I2" s="411"/>
      <c r="J2" s="411"/>
      <c r="K2" s="411"/>
      <c r="L2" s="411"/>
    </row>
    <row r="3" spans="1:12" ht="39" thickBot="1">
      <c r="A3" s="255" t="s">
        <v>1</v>
      </c>
      <c r="B3" s="255" t="s">
        <v>2</v>
      </c>
      <c r="C3" s="255" t="s">
        <v>3</v>
      </c>
      <c r="D3" s="255" t="s">
        <v>4</v>
      </c>
      <c r="E3" s="256" t="s">
        <v>204</v>
      </c>
      <c r="F3" s="257" t="s">
        <v>117</v>
      </c>
      <c r="G3" s="258" t="s">
        <v>309</v>
      </c>
      <c r="H3" s="256" t="s">
        <v>204</v>
      </c>
      <c r="I3" s="257" t="s">
        <v>117</v>
      </c>
      <c r="J3" s="259" t="s">
        <v>316</v>
      </c>
      <c r="K3" s="260" t="s">
        <v>289</v>
      </c>
      <c r="L3" s="261" t="s">
        <v>345</v>
      </c>
    </row>
    <row r="4" spans="1:12" ht="12.75">
      <c r="A4" s="375" t="s">
        <v>8</v>
      </c>
      <c r="B4" s="376"/>
      <c r="C4" s="376"/>
      <c r="D4" s="377" t="s">
        <v>5</v>
      </c>
      <c r="E4" s="378"/>
      <c r="F4" s="378"/>
      <c r="G4" s="379">
        <f>G8+G10</f>
        <v>45500</v>
      </c>
      <c r="H4" s="380"/>
      <c r="I4" s="380"/>
      <c r="J4" s="381">
        <f>J8+J10+J5</f>
        <v>526000</v>
      </c>
      <c r="K4" s="381">
        <f aca="true" t="shared" si="0" ref="K4:K56">J4/G4*100</f>
        <v>1156.043956043956</v>
      </c>
      <c r="L4" s="382"/>
    </row>
    <row r="5" spans="1:12" ht="25.5">
      <c r="A5" s="44"/>
      <c r="B5" s="113" t="s">
        <v>329</v>
      </c>
      <c r="C5" s="6"/>
      <c r="D5" s="114" t="s">
        <v>364</v>
      </c>
      <c r="E5" s="14"/>
      <c r="F5" s="14"/>
      <c r="G5" s="383"/>
      <c r="H5" s="351"/>
      <c r="I5" s="351"/>
      <c r="J5" s="386">
        <f>SUM(J6:J7)</f>
        <v>470000</v>
      </c>
      <c r="K5" s="352"/>
      <c r="L5" s="95"/>
    </row>
    <row r="6" spans="1:12" ht="12.75">
      <c r="A6" s="44"/>
      <c r="B6" s="6"/>
      <c r="C6" s="11">
        <v>6050</v>
      </c>
      <c r="D6" s="117" t="s">
        <v>69</v>
      </c>
      <c r="E6" s="14"/>
      <c r="F6" s="14"/>
      <c r="G6" s="383"/>
      <c r="H6" s="351"/>
      <c r="I6" s="351"/>
      <c r="J6" s="159">
        <v>375000</v>
      </c>
      <c r="K6" s="352"/>
      <c r="L6" s="95"/>
    </row>
    <row r="7" spans="1:12" ht="60">
      <c r="A7" s="44"/>
      <c r="B7" s="6"/>
      <c r="C7" s="11">
        <v>6650</v>
      </c>
      <c r="D7" s="333" t="s">
        <v>331</v>
      </c>
      <c r="E7" s="14"/>
      <c r="F7" s="14"/>
      <c r="G7" s="383"/>
      <c r="H7" s="351"/>
      <c r="I7" s="351"/>
      <c r="J7" s="159">
        <v>95000</v>
      </c>
      <c r="K7" s="352"/>
      <c r="L7" s="95"/>
    </row>
    <row r="8" spans="1:12" ht="12.75">
      <c r="A8" s="44"/>
      <c r="B8" s="45" t="s">
        <v>137</v>
      </c>
      <c r="C8" s="6"/>
      <c r="D8" s="7" t="s">
        <v>138</v>
      </c>
      <c r="E8" s="46"/>
      <c r="F8" s="46"/>
      <c r="G8" s="384">
        <f>SUM(G9)</f>
        <v>9500</v>
      </c>
      <c r="H8" s="385"/>
      <c r="I8" s="385"/>
      <c r="J8" s="56">
        <f>SUM(J9)</f>
        <v>13000</v>
      </c>
      <c r="K8" s="56">
        <f t="shared" si="0"/>
        <v>136.8421052631579</v>
      </c>
      <c r="L8" s="95"/>
    </row>
    <row r="9" spans="1:12" ht="36">
      <c r="A9" s="44"/>
      <c r="B9" s="6"/>
      <c r="C9" s="11">
        <v>2850</v>
      </c>
      <c r="D9" s="117" t="s">
        <v>135</v>
      </c>
      <c r="E9" s="46"/>
      <c r="F9" s="46"/>
      <c r="G9" s="52">
        <v>9500</v>
      </c>
      <c r="H9" s="63"/>
      <c r="I9" s="63"/>
      <c r="J9" s="97">
        <v>13000</v>
      </c>
      <c r="K9" s="97">
        <f t="shared" si="0"/>
        <v>136.8421052631579</v>
      </c>
      <c r="L9" s="95"/>
    </row>
    <row r="10" spans="1:12" ht="12.75">
      <c r="A10" s="4"/>
      <c r="B10" s="45" t="s">
        <v>9</v>
      </c>
      <c r="C10" s="6"/>
      <c r="D10" s="7" t="s">
        <v>6</v>
      </c>
      <c r="E10" s="7"/>
      <c r="F10" s="7"/>
      <c r="G10" s="7">
        <f>SUM(G11:G14)</f>
        <v>36000</v>
      </c>
      <c r="H10" s="34"/>
      <c r="I10" s="34"/>
      <c r="J10" s="96">
        <f>SUM(J11:J14)</f>
        <v>43000</v>
      </c>
      <c r="K10" s="96">
        <f t="shared" si="0"/>
        <v>119.44444444444444</v>
      </c>
      <c r="L10" s="56"/>
    </row>
    <row r="11" spans="1:12" ht="12.75">
      <c r="A11" s="4"/>
      <c r="B11" s="45"/>
      <c r="C11" s="11">
        <v>4210</v>
      </c>
      <c r="D11" s="137" t="s">
        <v>65</v>
      </c>
      <c r="E11" s="7"/>
      <c r="F11" s="7"/>
      <c r="G11" s="109">
        <v>1000</v>
      </c>
      <c r="H11" s="34"/>
      <c r="I11" s="34"/>
      <c r="J11" s="111">
        <v>1000</v>
      </c>
      <c r="K11" s="111">
        <f t="shared" si="0"/>
        <v>100</v>
      </c>
      <c r="L11" s="56"/>
    </row>
    <row r="12" spans="1:12" ht="12.75">
      <c r="A12" s="22"/>
      <c r="B12" s="23"/>
      <c r="C12" s="24">
        <v>4300</v>
      </c>
      <c r="D12" s="137" t="s">
        <v>57</v>
      </c>
      <c r="E12" s="15"/>
      <c r="F12" s="15"/>
      <c r="G12" s="15">
        <v>0</v>
      </c>
      <c r="H12" s="35"/>
      <c r="I12" s="35"/>
      <c r="J12" s="97">
        <v>5000</v>
      </c>
      <c r="K12" s="111">
        <v>0</v>
      </c>
      <c r="L12" s="57"/>
    </row>
    <row r="13" spans="1:12" ht="12.75">
      <c r="A13" s="22"/>
      <c r="B13" s="23"/>
      <c r="C13" s="24">
        <v>4430</v>
      </c>
      <c r="D13" s="137" t="s">
        <v>58</v>
      </c>
      <c r="E13" s="15"/>
      <c r="F13" s="15"/>
      <c r="G13" s="15">
        <v>10000</v>
      </c>
      <c r="H13" s="36"/>
      <c r="I13" s="36"/>
      <c r="J13" s="97">
        <v>17000</v>
      </c>
      <c r="K13" s="111">
        <f t="shared" si="0"/>
        <v>170</v>
      </c>
      <c r="L13" s="57"/>
    </row>
    <row r="14" spans="1:12" ht="13.5" thickBot="1">
      <c r="A14" s="269"/>
      <c r="B14" s="270"/>
      <c r="C14" s="271">
        <v>6050</v>
      </c>
      <c r="D14" s="272" t="s">
        <v>69</v>
      </c>
      <c r="E14" s="191"/>
      <c r="F14" s="191"/>
      <c r="G14" s="191">
        <v>25000</v>
      </c>
      <c r="H14" s="273"/>
      <c r="I14" s="273"/>
      <c r="J14" s="274">
        <v>20000</v>
      </c>
      <c r="K14" s="275">
        <f t="shared" si="0"/>
        <v>80</v>
      </c>
      <c r="L14" s="276"/>
    </row>
    <row r="15" spans="1:12" ht="13.5" thickBot="1">
      <c r="A15" s="176" t="s">
        <v>10</v>
      </c>
      <c r="B15" s="177"/>
      <c r="C15" s="175"/>
      <c r="D15" s="178" t="s">
        <v>11</v>
      </c>
      <c r="E15" s="265"/>
      <c r="F15" s="265"/>
      <c r="G15" s="265">
        <f>G16</f>
        <v>8000</v>
      </c>
      <c r="H15" s="265"/>
      <c r="I15" s="265"/>
      <c r="J15" s="267">
        <f>J16</f>
        <v>8000</v>
      </c>
      <c r="K15" s="267">
        <f t="shared" si="0"/>
        <v>100</v>
      </c>
      <c r="L15" s="268"/>
    </row>
    <row r="16" spans="1:12" ht="12.75">
      <c r="A16" s="165"/>
      <c r="B16" s="166" t="s">
        <v>12</v>
      </c>
      <c r="C16" s="72"/>
      <c r="D16" s="157" t="s">
        <v>6</v>
      </c>
      <c r="E16" s="157"/>
      <c r="F16" s="157"/>
      <c r="G16" s="157">
        <f>SUM(G17)</f>
        <v>8000</v>
      </c>
      <c r="H16" s="277"/>
      <c r="I16" s="277"/>
      <c r="J16" s="278">
        <f>SUM(J17)</f>
        <v>8000</v>
      </c>
      <c r="K16" s="279">
        <f t="shared" si="0"/>
        <v>100</v>
      </c>
      <c r="L16" s="167"/>
    </row>
    <row r="17" spans="1:12" ht="13.5" thickBot="1">
      <c r="A17" s="269"/>
      <c r="B17" s="280"/>
      <c r="C17" s="271">
        <v>4210</v>
      </c>
      <c r="D17" s="139" t="s">
        <v>65</v>
      </c>
      <c r="E17" s="191"/>
      <c r="F17" s="191"/>
      <c r="G17" s="191">
        <v>8000</v>
      </c>
      <c r="H17" s="281"/>
      <c r="I17" s="281"/>
      <c r="J17" s="282">
        <v>8000</v>
      </c>
      <c r="K17" s="274">
        <f t="shared" si="0"/>
        <v>100</v>
      </c>
      <c r="L17" s="101"/>
    </row>
    <row r="18" spans="1:12" ht="13.5" thickBot="1">
      <c r="A18" s="176" t="s">
        <v>13</v>
      </c>
      <c r="B18" s="185"/>
      <c r="C18" s="175"/>
      <c r="D18" s="178" t="s">
        <v>59</v>
      </c>
      <c r="E18" s="265"/>
      <c r="F18" s="265"/>
      <c r="G18" s="265">
        <f>G22+G19</f>
        <v>908900</v>
      </c>
      <c r="H18" s="266"/>
      <c r="I18" s="266"/>
      <c r="J18" s="267">
        <f>J19+J22</f>
        <v>2605900</v>
      </c>
      <c r="K18" s="267">
        <f t="shared" si="0"/>
        <v>286.70920893387614</v>
      </c>
      <c r="L18" s="268"/>
    </row>
    <row r="19" spans="1:12" ht="12.75">
      <c r="A19" s="181"/>
      <c r="B19" s="166" t="s">
        <v>130</v>
      </c>
      <c r="C19" s="72"/>
      <c r="D19" s="157" t="s">
        <v>131</v>
      </c>
      <c r="E19" s="262"/>
      <c r="F19" s="262"/>
      <c r="G19" s="283">
        <f>SUM(G20)</f>
        <v>8200</v>
      </c>
      <c r="H19" s="263"/>
      <c r="I19" s="263"/>
      <c r="J19" s="264">
        <f>SUM(J20:J21)</f>
        <v>108200</v>
      </c>
      <c r="K19" s="264">
        <f t="shared" si="0"/>
        <v>1319.5121951219512</v>
      </c>
      <c r="L19" s="194"/>
    </row>
    <row r="20" spans="1:12" ht="12.75">
      <c r="A20" s="44"/>
      <c r="B20" s="3"/>
      <c r="C20" s="11">
        <v>4270</v>
      </c>
      <c r="D20" s="137" t="s">
        <v>60</v>
      </c>
      <c r="E20" s="46"/>
      <c r="F20" s="46"/>
      <c r="G20" s="17">
        <v>8200</v>
      </c>
      <c r="H20" s="63"/>
      <c r="I20" s="63"/>
      <c r="J20" s="97">
        <v>8200</v>
      </c>
      <c r="K20" s="97">
        <f t="shared" si="0"/>
        <v>100</v>
      </c>
      <c r="L20" s="95"/>
    </row>
    <row r="21" spans="1:12" ht="60">
      <c r="A21" s="44"/>
      <c r="B21" s="3"/>
      <c r="C21" s="11">
        <v>6300</v>
      </c>
      <c r="D21" s="394" t="s">
        <v>333</v>
      </c>
      <c r="E21" s="46"/>
      <c r="F21" s="46"/>
      <c r="G21" s="17"/>
      <c r="H21" s="63"/>
      <c r="I21" s="63"/>
      <c r="J21" s="97">
        <v>100000</v>
      </c>
      <c r="K21" s="97"/>
      <c r="L21" s="95"/>
    </row>
    <row r="22" spans="1:12" ht="12.75">
      <c r="A22" s="4"/>
      <c r="B22" s="45" t="s">
        <v>15</v>
      </c>
      <c r="C22" s="6"/>
      <c r="D22" s="7" t="s">
        <v>16</v>
      </c>
      <c r="E22" s="7"/>
      <c r="F22" s="7"/>
      <c r="G22" s="7">
        <f>SUM(G23:G37)</f>
        <v>900700</v>
      </c>
      <c r="H22" s="39"/>
      <c r="I22" s="39"/>
      <c r="J22" s="98">
        <f>SUM(J23:J37)</f>
        <v>2497700</v>
      </c>
      <c r="K22" s="96">
        <f t="shared" si="0"/>
        <v>277.3065393582769</v>
      </c>
      <c r="L22" s="53"/>
    </row>
    <row r="23" spans="1:12" ht="24">
      <c r="A23" s="4"/>
      <c r="B23" s="3"/>
      <c r="C23" s="11">
        <v>3020</v>
      </c>
      <c r="D23" s="117" t="s">
        <v>63</v>
      </c>
      <c r="E23" s="6"/>
      <c r="F23" s="6"/>
      <c r="G23" s="6">
        <v>3000</v>
      </c>
      <c r="H23" s="40"/>
      <c r="I23" s="40"/>
      <c r="J23" s="99">
        <v>3200</v>
      </c>
      <c r="K23" s="97">
        <f t="shared" si="0"/>
        <v>106.66666666666667</v>
      </c>
      <c r="L23" s="55"/>
    </row>
    <row r="24" spans="1:12" ht="12.75">
      <c r="A24" s="4"/>
      <c r="B24" s="4"/>
      <c r="C24" s="11">
        <v>4010</v>
      </c>
      <c r="D24" s="137" t="s">
        <v>61</v>
      </c>
      <c r="E24" s="6"/>
      <c r="F24" s="6"/>
      <c r="G24" s="6">
        <v>202000</v>
      </c>
      <c r="H24" s="40"/>
      <c r="I24" s="40"/>
      <c r="J24" s="99">
        <v>297000</v>
      </c>
      <c r="K24" s="97">
        <f t="shared" si="0"/>
        <v>147.02970297029702</v>
      </c>
      <c r="L24" s="55"/>
    </row>
    <row r="25" spans="1:12" ht="12.75">
      <c r="A25" s="4"/>
      <c r="B25" s="4"/>
      <c r="C25" s="11">
        <v>4040</v>
      </c>
      <c r="D25" s="137" t="s">
        <v>62</v>
      </c>
      <c r="E25" s="6"/>
      <c r="F25" s="6"/>
      <c r="G25" s="6">
        <v>18100</v>
      </c>
      <c r="H25" s="38"/>
      <c r="I25" s="38"/>
      <c r="J25" s="99">
        <v>24000</v>
      </c>
      <c r="K25" s="97">
        <f t="shared" si="0"/>
        <v>132.5966850828729</v>
      </c>
      <c r="L25" s="55"/>
    </row>
    <row r="26" spans="1:12" ht="12.75">
      <c r="A26" s="4"/>
      <c r="B26" s="4"/>
      <c r="C26" s="11">
        <v>4110</v>
      </c>
      <c r="D26" s="137" t="s">
        <v>86</v>
      </c>
      <c r="E26" s="6"/>
      <c r="F26" s="6"/>
      <c r="G26" s="6">
        <v>41000</v>
      </c>
      <c r="H26" s="40"/>
      <c r="I26" s="40"/>
      <c r="J26" s="99">
        <v>54000</v>
      </c>
      <c r="K26" s="97">
        <f t="shared" si="0"/>
        <v>131.70731707317074</v>
      </c>
      <c r="L26" s="55"/>
    </row>
    <row r="27" spans="1:12" ht="12.75">
      <c r="A27" s="4"/>
      <c r="B27" s="4"/>
      <c r="C27" s="11">
        <v>4120</v>
      </c>
      <c r="D27" s="137" t="s">
        <v>68</v>
      </c>
      <c r="E27" s="6"/>
      <c r="F27" s="6"/>
      <c r="G27" s="6">
        <v>5700</v>
      </c>
      <c r="H27" s="40"/>
      <c r="I27" s="40"/>
      <c r="J27" s="99">
        <v>7700</v>
      </c>
      <c r="K27" s="97">
        <f t="shared" si="0"/>
        <v>135.08771929824562</v>
      </c>
      <c r="L27" s="55"/>
    </row>
    <row r="28" spans="1:12" ht="24">
      <c r="A28" s="4"/>
      <c r="B28" s="4"/>
      <c r="C28" s="11">
        <v>4140</v>
      </c>
      <c r="D28" s="117" t="s">
        <v>292</v>
      </c>
      <c r="E28" s="6"/>
      <c r="F28" s="6"/>
      <c r="G28" s="6">
        <v>1200</v>
      </c>
      <c r="H28" s="40"/>
      <c r="I28" s="40"/>
      <c r="J28" s="99">
        <v>10000</v>
      </c>
      <c r="K28" s="97">
        <f t="shared" si="0"/>
        <v>833.3333333333334</v>
      </c>
      <c r="L28" s="55"/>
    </row>
    <row r="29" spans="1:12" ht="12.75">
      <c r="A29" s="4"/>
      <c r="B29" s="4"/>
      <c r="C29" s="11">
        <v>4210</v>
      </c>
      <c r="D29" s="137" t="s">
        <v>65</v>
      </c>
      <c r="E29" s="6"/>
      <c r="F29" s="6"/>
      <c r="G29" s="6">
        <v>126000</v>
      </c>
      <c r="H29" s="40"/>
      <c r="I29" s="40"/>
      <c r="J29" s="99">
        <v>126000</v>
      </c>
      <c r="K29" s="97">
        <f t="shared" si="0"/>
        <v>100</v>
      </c>
      <c r="L29" s="55"/>
    </row>
    <row r="30" spans="1:12" ht="12.75">
      <c r="A30" s="4"/>
      <c r="B30" s="4"/>
      <c r="C30" s="11">
        <v>4260</v>
      </c>
      <c r="D30" s="137" t="s">
        <v>66</v>
      </c>
      <c r="E30" s="6"/>
      <c r="F30" s="6"/>
      <c r="G30" s="6">
        <v>1600</v>
      </c>
      <c r="H30" s="40"/>
      <c r="I30" s="40"/>
      <c r="J30" s="99">
        <v>2400</v>
      </c>
      <c r="K30" s="97">
        <f t="shared" si="0"/>
        <v>150</v>
      </c>
      <c r="L30" s="55"/>
    </row>
    <row r="31" spans="1:12" ht="12.75">
      <c r="A31" s="4"/>
      <c r="B31" s="4"/>
      <c r="C31" s="11">
        <v>4270</v>
      </c>
      <c r="D31" s="137" t="s">
        <v>60</v>
      </c>
      <c r="E31" s="6"/>
      <c r="F31" s="6"/>
      <c r="G31" s="6">
        <v>32000</v>
      </c>
      <c r="H31" s="40"/>
      <c r="I31" s="40"/>
      <c r="J31" s="99">
        <v>35000</v>
      </c>
      <c r="K31" s="97">
        <f t="shared" si="0"/>
        <v>109.375</v>
      </c>
      <c r="L31" s="55"/>
    </row>
    <row r="32" spans="1:12" ht="12.75">
      <c r="A32" s="4"/>
      <c r="B32" s="4"/>
      <c r="C32" s="11">
        <v>4300</v>
      </c>
      <c r="D32" s="137" t="s">
        <v>57</v>
      </c>
      <c r="E32" s="6"/>
      <c r="F32" s="6"/>
      <c r="G32" s="6">
        <v>70000</v>
      </c>
      <c r="H32" s="40"/>
      <c r="I32" s="40"/>
      <c r="J32" s="99">
        <v>90000</v>
      </c>
      <c r="K32" s="97">
        <f t="shared" si="0"/>
        <v>128.57142857142858</v>
      </c>
      <c r="L32" s="55"/>
    </row>
    <row r="33" spans="1:12" ht="12.75">
      <c r="A33" s="4"/>
      <c r="B33" s="4"/>
      <c r="C33" s="11">
        <v>4410</v>
      </c>
      <c r="D33" s="137" t="s">
        <v>64</v>
      </c>
      <c r="E33" s="6"/>
      <c r="F33" s="6"/>
      <c r="G33" s="6">
        <v>2500</v>
      </c>
      <c r="H33" s="38"/>
      <c r="I33" s="38"/>
      <c r="J33" s="99">
        <v>3000</v>
      </c>
      <c r="K33" s="97">
        <f t="shared" si="0"/>
        <v>120</v>
      </c>
      <c r="L33" s="55"/>
    </row>
    <row r="34" spans="1:12" ht="12.75">
      <c r="A34" s="4"/>
      <c r="B34" s="4"/>
      <c r="C34" s="11">
        <v>4430</v>
      </c>
      <c r="D34" s="137" t="s">
        <v>58</v>
      </c>
      <c r="E34" s="6"/>
      <c r="F34" s="6"/>
      <c r="G34" s="6">
        <v>9000</v>
      </c>
      <c r="H34" s="38"/>
      <c r="I34" s="38"/>
      <c r="J34" s="99">
        <v>12000</v>
      </c>
      <c r="K34" s="97">
        <f t="shared" si="0"/>
        <v>133.33333333333331</v>
      </c>
      <c r="L34" s="55"/>
    </row>
    <row r="35" spans="1:12" ht="24">
      <c r="A35" s="4"/>
      <c r="B35" s="4"/>
      <c r="C35" s="6">
        <v>4440</v>
      </c>
      <c r="D35" s="117" t="s">
        <v>67</v>
      </c>
      <c r="E35" s="6"/>
      <c r="F35" s="6"/>
      <c r="G35" s="6">
        <v>7600</v>
      </c>
      <c r="H35" s="38"/>
      <c r="I35" s="38"/>
      <c r="J35" s="99">
        <v>8400</v>
      </c>
      <c r="K35" s="97">
        <f t="shared" si="0"/>
        <v>110.5263157894737</v>
      </c>
      <c r="L35" s="55"/>
    </row>
    <row r="36" spans="1:12" ht="12.75">
      <c r="A36" s="4"/>
      <c r="B36" s="4"/>
      <c r="C36" s="6">
        <v>6050</v>
      </c>
      <c r="D36" s="117" t="s">
        <v>69</v>
      </c>
      <c r="E36" s="6"/>
      <c r="F36" s="6"/>
      <c r="G36" s="19">
        <v>348000</v>
      </c>
      <c r="H36" s="38"/>
      <c r="I36" s="38"/>
      <c r="J36" s="99">
        <v>1785000</v>
      </c>
      <c r="K36" s="97">
        <f t="shared" si="0"/>
        <v>512.9310344827586</v>
      </c>
      <c r="L36" s="55"/>
    </row>
    <row r="37" spans="1:12" ht="24">
      <c r="A37" s="4"/>
      <c r="B37" s="4"/>
      <c r="C37" s="11">
        <v>6060</v>
      </c>
      <c r="D37" s="117" t="s">
        <v>170</v>
      </c>
      <c r="E37" s="6"/>
      <c r="F37" s="6"/>
      <c r="G37" s="19">
        <v>33000</v>
      </c>
      <c r="H37" s="38"/>
      <c r="I37" s="38"/>
      <c r="J37" s="99">
        <v>40000</v>
      </c>
      <c r="K37" s="97">
        <f t="shared" si="0"/>
        <v>121.21212121212122</v>
      </c>
      <c r="L37" s="55"/>
    </row>
    <row r="38" spans="1:12" ht="12.75">
      <c r="A38" s="246"/>
      <c r="B38" s="246"/>
      <c r="C38" s="104"/>
      <c r="D38" s="396"/>
      <c r="E38" s="26"/>
      <c r="F38" s="26"/>
      <c r="G38" s="397"/>
      <c r="H38" s="398"/>
      <c r="I38" s="398"/>
      <c r="J38" s="250"/>
      <c r="K38" s="399"/>
      <c r="L38" s="250"/>
    </row>
    <row r="39" spans="1:12" ht="12.75">
      <c r="A39" s="246"/>
      <c r="B39" s="246"/>
      <c r="C39" s="104"/>
      <c r="D39" s="396"/>
      <c r="E39" s="26"/>
      <c r="F39" s="26"/>
      <c r="G39" s="397"/>
      <c r="H39" s="398"/>
      <c r="I39" s="398"/>
      <c r="J39" s="250"/>
      <c r="K39" s="399"/>
      <c r="L39" s="250"/>
    </row>
    <row r="40" spans="1:12" ht="12.75">
      <c r="A40" s="246"/>
      <c r="B40" s="246"/>
      <c r="C40" s="104"/>
      <c r="D40" s="396"/>
      <c r="E40" s="26"/>
      <c r="F40" s="26"/>
      <c r="G40" s="397"/>
      <c r="H40" s="398"/>
      <c r="I40" s="398"/>
      <c r="J40" s="250"/>
      <c r="K40" s="399"/>
      <c r="L40" s="250"/>
    </row>
    <row r="41" spans="1:12" ht="13.5" thickBot="1">
      <c r="A41" s="246"/>
      <c r="B41" s="246"/>
      <c r="C41" s="104"/>
      <c r="D41" s="396"/>
      <c r="E41" s="26"/>
      <c r="F41" s="26"/>
      <c r="G41" s="397"/>
      <c r="H41" s="398"/>
      <c r="I41" s="398"/>
      <c r="J41" s="250"/>
      <c r="K41" s="399"/>
      <c r="L41" s="250"/>
    </row>
    <row r="42" spans="1:12" ht="13.5" thickBot="1">
      <c r="A42" s="176" t="s">
        <v>70</v>
      </c>
      <c r="B42" s="177"/>
      <c r="C42" s="175"/>
      <c r="D42" s="178" t="s">
        <v>71</v>
      </c>
      <c r="E42" s="265"/>
      <c r="F42" s="265"/>
      <c r="G42" s="265">
        <f>G43</f>
        <v>6080</v>
      </c>
      <c r="H42" s="266"/>
      <c r="I42" s="266"/>
      <c r="J42" s="267">
        <f>J43</f>
        <v>9000</v>
      </c>
      <c r="K42" s="285">
        <f t="shared" si="0"/>
        <v>148.0263157894737</v>
      </c>
      <c r="L42" s="268"/>
    </row>
    <row r="43" spans="1:12" ht="12.75">
      <c r="A43" s="165"/>
      <c r="B43" s="166" t="s">
        <v>72</v>
      </c>
      <c r="C43" s="72"/>
      <c r="D43" s="157" t="s">
        <v>6</v>
      </c>
      <c r="E43" s="157"/>
      <c r="F43" s="157"/>
      <c r="G43" s="157">
        <f>SUM(G44:G44)</f>
        <v>6080</v>
      </c>
      <c r="H43" s="277"/>
      <c r="I43" s="277"/>
      <c r="J43" s="278">
        <f>SUM(J44)</f>
        <v>9000</v>
      </c>
      <c r="K43" s="284">
        <f t="shared" si="0"/>
        <v>148.0263157894737</v>
      </c>
      <c r="L43" s="167"/>
    </row>
    <row r="44" spans="1:12" ht="48.75" thickBot="1">
      <c r="A44" s="163"/>
      <c r="B44" s="163"/>
      <c r="C44" s="30">
        <v>2900</v>
      </c>
      <c r="D44" s="272" t="s">
        <v>129</v>
      </c>
      <c r="E44" s="30"/>
      <c r="F44" s="30"/>
      <c r="G44" s="30">
        <v>6080</v>
      </c>
      <c r="H44" s="281"/>
      <c r="I44" s="281"/>
      <c r="J44" s="282">
        <v>9000</v>
      </c>
      <c r="K44" s="274">
        <f t="shared" si="0"/>
        <v>148.0263157894737</v>
      </c>
      <c r="L44" s="101"/>
    </row>
    <row r="45" spans="1:12" ht="13.5" thickBot="1">
      <c r="A45" s="176" t="s">
        <v>73</v>
      </c>
      <c r="B45" s="177"/>
      <c r="C45" s="175"/>
      <c r="D45" s="178" t="s">
        <v>74</v>
      </c>
      <c r="E45" s="265"/>
      <c r="F45" s="265"/>
      <c r="G45" s="265">
        <f>G46</f>
        <v>64800</v>
      </c>
      <c r="H45" s="266"/>
      <c r="I45" s="266"/>
      <c r="J45" s="267">
        <f>J46</f>
        <v>130000</v>
      </c>
      <c r="K45" s="285">
        <f t="shared" si="0"/>
        <v>200.6172839506173</v>
      </c>
      <c r="L45" s="268"/>
    </row>
    <row r="46" spans="1:12" ht="25.5">
      <c r="A46" s="165"/>
      <c r="B46" s="166" t="s">
        <v>75</v>
      </c>
      <c r="C46" s="72"/>
      <c r="D46" s="184" t="s">
        <v>76</v>
      </c>
      <c r="E46" s="157"/>
      <c r="F46" s="157"/>
      <c r="G46" s="157">
        <f>SUM(G47:G50)</f>
        <v>64800</v>
      </c>
      <c r="H46" s="286"/>
      <c r="I46" s="286"/>
      <c r="J46" s="278">
        <f>SUM(J47:J51)</f>
        <v>130000</v>
      </c>
      <c r="K46" s="278">
        <f t="shared" si="0"/>
        <v>200.6172839506173</v>
      </c>
      <c r="L46" s="167"/>
    </row>
    <row r="47" spans="1:12" ht="12.75">
      <c r="A47" s="4"/>
      <c r="B47" s="4"/>
      <c r="C47" s="6">
        <v>4210</v>
      </c>
      <c r="D47" s="137" t="s">
        <v>65</v>
      </c>
      <c r="E47" s="6"/>
      <c r="F47" s="6"/>
      <c r="G47" s="6">
        <v>4800</v>
      </c>
      <c r="H47" s="38"/>
      <c r="I47" s="38"/>
      <c r="J47" s="99">
        <v>5000</v>
      </c>
      <c r="K47" s="99">
        <f t="shared" si="0"/>
        <v>104.16666666666667</v>
      </c>
      <c r="L47" s="55"/>
    </row>
    <row r="48" spans="1:12" ht="12.75">
      <c r="A48" s="4"/>
      <c r="B48" s="4"/>
      <c r="C48" s="6">
        <v>4260</v>
      </c>
      <c r="D48" s="137" t="s">
        <v>66</v>
      </c>
      <c r="E48" s="6"/>
      <c r="F48" s="6"/>
      <c r="G48" s="6">
        <v>13000</v>
      </c>
      <c r="H48" s="40"/>
      <c r="I48" s="40"/>
      <c r="J48" s="99">
        <v>15000</v>
      </c>
      <c r="K48" s="99">
        <f t="shared" si="0"/>
        <v>115.38461538461537</v>
      </c>
      <c r="L48" s="55"/>
    </row>
    <row r="49" spans="1:12" ht="12.75">
      <c r="A49" s="4"/>
      <c r="B49" s="4"/>
      <c r="C49" s="6">
        <v>4270</v>
      </c>
      <c r="D49" s="137" t="s">
        <v>60</v>
      </c>
      <c r="E49" s="6"/>
      <c r="F49" s="6"/>
      <c r="G49" s="6">
        <v>5000</v>
      </c>
      <c r="H49" s="40"/>
      <c r="I49" s="40"/>
      <c r="J49" s="99">
        <v>7000</v>
      </c>
      <c r="K49" s="99">
        <f t="shared" si="0"/>
        <v>140</v>
      </c>
      <c r="L49" s="55"/>
    </row>
    <row r="50" spans="1:12" ht="12.75">
      <c r="A50" s="4"/>
      <c r="B50" s="4"/>
      <c r="C50" s="6">
        <v>4300</v>
      </c>
      <c r="D50" s="137" t="s">
        <v>57</v>
      </c>
      <c r="E50" s="6"/>
      <c r="F50" s="6"/>
      <c r="G50" s="6">
        <v>42000</v>
      </c>
      <c r="H50" s="251"/>
      <c r="I50" s="251"/>
      <c r="J50" s="55">
        <v>43000</v>
      </c>
      <c r="K50" s="55">
        <f t="shared" si="0"/>
        <v>102.38095238095238</v>
      </c>
      <c r="L50" s="55"/>
    </row>
    <row r="51" spans="1:12" ht="24.75" thickBot="1">
      <c r="A51" s="4"/>
      <c r="B51" s="4"/>
      <c r="C51" s="51">
        <v>6060</v>
      </c>
      <c r="D51" s="117" t="s">
        <v>170</v>
      </c>
      <c r="E51" s="6"/>
      <c r="F51" s="6"/>
      <c r="G51" s="6"/>
      <c r="H51" s="251"/>
      <c r="I51" s="251"/>
      <c r="J51" s="55">
        <v>60000</v>
      </c>
      <c r="K51" s="55"/>
      <c r="L51" s="55"/>
    </row>
    <row r="52" spans="1:12" ht="13.5" thickBot="1">
      <c r="A52" s="176" t="s">
        <v>18</v>
      </c>
      <c r="B52" s="177"/>
      <c r="C52" s="175"/>
      <c r="D52" s="178" t="s">
        <v>19</v>
      </c>
      <c r="E52" s="265"/>
      <c r="F52" s="265"/>
      <c r="G52" s="265">
        <f>G53+G57+G62+G82+G79</f>
        <v>1096367</v>
      </c>
      <c r="H52" s="266"/>
      <c r="I52" s="266"/>
      <c r="J52" s="267">
        <f>J53+J57+J62+J82+J79</f>
        <v>1295600</v>
      </c>
      <c r="K52" s="288">
        <f t="shared" si="0"/>
        <v>118.17210842719636</v>
      </c>
      <c r="L52" s="267">
        <f>L53</f>
        <v>53700</v>
      </c>
    </row>
    <row r="53" spans="1:12" ht="12.75">
      <c r="A53" s="183"/>
      <c r="B53" s="166" t="s">
        <v>20</v>
      </c>
      <c r="C53" s="72"/>
      <c r="D53" s="157" t="s">
        <v>21</v>
      </c>
      <c r="E53" s="283"/>
      <c r="F53" s="283"/>
      <c r="G53" s="283">
        <f>SUM(G54:G56)</f>
        <v>49900</v>
      </c>
      <c r="H53" s="287"/>
      <c r="I53" s="287"/>
      <c r="J53" s="264">
        <f>SUM(J54:J56)</f>
        <v>53700</v>
      </c>
      <c r="K53" s="264">
        <f t="shared" si="0"/>
        <v>107.61523046092185</v>
      </c>
      <c r="L53" s="182">
        <f>SUM(L54:L56)</f>
        <v>53700</v>
      </c>
    </row>
    <row r="54" spans="1:12" ht="12.75">
      <c r="A54" s="3"/>
      <c r="B54" s="4"/>
      <c r="C54" s="6">
        <v>4010</v>
      </c>
      <c r="D54" s="137" t="s">
        <v>61</v>
      </c>
      <c r="E54" s="17"/>
      <c r="F54" s="17"/>
      <c r="G54" s="17">
        <v>41695</v>
      </c>
      <c r="H54" s="36"/>
      <c r="I54" s="36"/>
      <c r="J54" s="97">
        <v>44885</v>
      </c>
      <c r="K54" s="97">
        <f t="shared" si="0"/>
        <v>107.65079745772874</v>
      </c>
      <c r="L54" s="57">
        <f>J54</f>
        <v>44885</v>
      </c>
    </row>
    <row r="55" spans="1:12" ht="12.75">
      <c r="A55" s="3"/>
      <c r="B55" s="4"/>
      <c r="C55" s="6">
        <v>4110</v>
      </c>
      <c r="D55" s="137" t="s">
        <v>86</v>
      </c>
      <c r="E55" s="17"/>
      <c r="F55" s="17"/>
      <c r="G55" s="17">
        <v>7184</v>
      </c>
      <c r="H55" s="36"/>
      <c r="I55" s="36"/>
      <c r="J55" s="97">
        <v>7716</v>
      </c>
      <c r="K55" s="97">
        <f t="shared" si="0"/>
        <v>107.40534521158129</v>
      </c>
      <c r="L55" s="57">
        <f>J55</f>
        <v>7716</v>
      </c>
    </row>
    <row r="56" spans="1:12" ht="12.75">
      <c r="A56" s="3"/>
      <c r="B56" s="4"/>
      <c r="C56" s="6">
        <v>4120</v>
      </c>
      <c r="D56" s="137" t="s">
        <v>68</v>
      </c>
      <c r="E56" s="17"/>
      <c r="F56" s="17"/>
      <c r="G56" s="17">
        <v>1021</v>
      </c>
      <c r="H56" s="36"/>
      <c r="I56" s="36"/>
      <c r="J56" s="97">
        <v>1099</v>
      </c>
      <c r="K56" s="97">
        <f t="shared" si="0"/>
        <v>107.63956904995102</v>
      </c>
      <c r="L56" s="57">
        <f>J56</f>
        <v>1099</v>
      </c>
    </row>
    <row r="57" spans="1:12" ht="12.75">
      <c r="A57" s="4"/>
      <c r="B57" s="45" t="s">
        <v>82</v>
      </c>
      <c r="C57" s="6"/>
      <c r="D57" s="7" t="s">
        <v>83</v>
      </c>
      <c r="E57" s="7"/>
      <c r="F57" s="7"/>
      <c r="G57" s="7">
        <f>SUM(G58:G61)</f>
        <v>48800</v>
      </c>
      <c r="H57" s="37"/>
      <c r="I57" s="37"/>
      <c r="J57" s="98">
        <f>SUM(J58:J61)</f>
        <v>60800</v>
      </c>
      <c r="K57" s="96">
        <f aca="true" t="shared" si="1" ref="K57:K82">J57/G57*100</f>
        <v>124.59016393442623</v>
      </c>
      <c r="L57" s="53"/>
    </row>
    <row r="58" spans="1:12" ht="12.75">
      <c r="A58" s="4"/>
      <c r="B58" s="4"/>
      <c r="C58" s="6">
        <v>3030</v>
      </c>
      <c r="D58" s="137" t="s">
        <v>84</v>
      </c>
      <c r="E58" s="6"/>
      <c r="F58" s="6"/>
      <c r="G58" s="6">
        <v>44000</v>
      </c>
      <c r="H58" s="38"/>
      <c r="I58" s="38"/>
      <c r="J58" s="99">
        <v>54000</v>
      </c>
      <c r="K58" s="97">
        <f t="shared" si="1"/>
        <v>122.72727272727273</v>
      </c>
      <c r="L58" s="55"/>
    </row>
    <row r="59" spans="1:12" ht="12.75">
      <c r="A59" s="4"/>
      <c r="B59" s="4"/>
      <c r="C59" s="6">
        <v>4210</v>
      </c>
      <c r="D59" s="137" t="s">
        <v>65</v>
      </c>
      <c r="E59" s="6"/>
      <c r="F59" s="6"/>
      <c r="G59" s="6">
        <v>1700</v>
      </c>
      <c r="H59" s="40"/>
      <c r="I59" s="40"/>
      <c r="J59" s="99">
        <v>2500</v>
      </c>
      <c r="K59" s="97">
        <f t="shared" si="1"/>
        <v>147.05882352941177</v>
      </c>
      <c r="L59" s="55"/>
    </row>
    <row r="60" spans="1:12" ht="12.75">
      <c r="A60" s="4"/>
      <c r="B60" s="4"/>
      <c r="C60" s="6">
        <v>4300</v>
      </c>
      <c r="D60" s="137" t="s">
        <v>85</v>
      </c>
      <c r="E60" s="6"/>
      <c r="F60" s="6"/>
      <c r="G60" s="6">
        <v>1200</v>
      </c>
      <c r="H60" s="38"/>
      <c r="I60" s="38"/>
      <c r="J60" s="99">
        <v>1800</v>
      </c>
      <c r="K60" s="97">
        <f t="shared" si="1"/>
        <v>150</v>
      </c>
      <c r="L60" s="55"/>
    </row>
    <row r="61" spans="1:12" ht="12.75">
      <c r="A61" s="4"/>
      <c r="B61" s="4"/>
      <c r="C61" s="6">
        <v>4410</v>
      </c>
      <c r="D61" s="137" t="s">
        <v>64</v>
      </c>
      <c r="E61" s="6"/>
      <c r="F61" s="6"/>
      <c r="G61" s="6">
        <v>1900</v>
      </c>
      <c r="H61" s="38"/>
      <c r="I61" s="38"/>
      <c r="J61" s="99">
        <v>2500</v>
      </c>
      <c r="K61" s="97">
        <f t="shared" si="1"/>
        <v>131.57894736842107</v>
      </c>
      <c r="L61" s="55"/>
    </row>
    <row r="62" spans="1:12" ht="12.75">
      <c r="A62" s="4"/>
      <c r="B62" s="45" t="s">
        <v>23</v>
      </c>
      <c r="C62" s="6"/>
      <c r="D62" s="7" t="s">
        <v>24</v>
      </c>
      <c r="E62" s="7"/>
      <c r="F62" s="7"/>
      <c r="G62" s="7">
        <f>SUM(G63:G78)</f>
        <v>959467</v>
      </c>
      <c r="H62" s="37"/>
      <c r="I62" s="37"/>
      <c r="J62" s="98">
        <f>SUM(J63:J78)</f>
        <v>1094300</v>
      </c>
      <c r="K62" s="96">
        <f t="shared" si="1"/>
        <v>114.05290645743939</v>
      </c>
      <c r="L62" s="53"/>
    </row>
    <row r="63" spans="1:12" ht="12.75">
      <c r="A63" s="4"/>
      <c r="B63" s="4"/>
      <c r="C63" s="6">
        <v>4010</v>
      </c>
      <c r="D63" s="137" t="s">
        <v>61</v>
      </c>
      <c r="E63" s="6"/>
      <c r="F63" s="6"/>
      <c r="G63" s="6">
        <v>560000</v>
      </c>
      <c r="H63" s="40"/>
      <c r="I63" s="40"/>
      <c r="J63" s="99">
        <v>606000</v>
      </c>
      <c r="K63" s="97">
        <f t="shared" si="1"/>
        <v>108.21428571428571</v>
      </c>
      <c r="L63" s="55"/>
    </row>
    <row r="64" spans="1:12" ht="12.75">
      <c r="A64" s="4"/>
      <c r="B64" s="4"/>
      <c r="C64" s="6">
        <v>4040</v>
      </c>
      <c r="D64" s="137" t="s">
        <v>62</v>
      </c>
      <c r="E64" s="6"/>
      <c r="F64" s="6"/>
      <c r="G64" s="6">
        <v>35093</v>
      </c>
      <c r="H64" s="38"/>
      <c r="I64" s="38"/>
      <c r="J64" s="99">
        <v>48000</v>
      </c>
      <c r="K64" s="97">
        <f t="shared" si="1"/>
        <v>136.77941469808795</v>
      </c>
      <c r="L64" s="55"/>
    </row>
    <row r="65" spans="1:12" ht="12.75">
      <c r="A65" s="4"/>
      <c r="B65" s="4"/>
      <c r="C65" s="6">
        <v>4110</v>
      </c>
      <c r="D65" s="137" t="s">
        <v>86</v>
      </c>
      <c r="E65" s="6"/>
      <c r="F65" s="6"/>
      <c r="G65" s="6">
        <v>89000</v>
      </c>
      <c r="H65" s="38"/>
      <c r="I65" s="38"/>
      <c r="J65" s="99">
        <v>108800</v>
      </c>
      <c r="K65" s="97">
        <f t="shared" si="1"/>
        <v>122.24719101123596</v>
      </c>
      <c r="L65" s="55"/>
    </row>
    <row r="66" spans="1:12" ht="12.75">
      <c r="A66" s="4"/>
      <c r="B66" s="4"/>
      <c r="C66" s="6">
        <v>4120</v>
      </c>
      <c r="D66" s="137" t="s">
        <v>68</v>
      </c>
      <c r="E66" s="6"/>
      <c r="F66" s="6"/>
      <c r="G66" s="6">
        <v>13000</v>
      </c>
      <c r="H66" s="38"/>
      <c r="I66" s="38"/>
      <c r="J66" s="99">
        <v>15500</v>
      </c>
      <c r="K66" s="97">
        <f t="shared" si="1"/>
        <v>119.23076923076923</v>
      </c>
      <c r="L66" s="55"/>
    </row>
    <row r="67" spans="1:12" ht="24">
      <c r="A67" s="4"/>
      <c r="B67" s="4"/>
      <c r="C67" s="6">
        <v>4140</v>
      </c>
      <c r="D67" s="117" t="s">
        <v>292</v>
      </c>
      <c r="E67" s="6"/>
      <c r="F67" s="6"/>
      <c r="G67" s="6">
        <v>2800</v>
      </c>
      <c r="H67" s="38"/>
      <c r="I67" s="38"/>
      <c r="J67" s="99">
        <v>4000</v>
      </c>
      <c r="K67" s="97">
        <f t="shared" si="1"/>
        <v>142.85714285714286</v>
      </c>
      <c r="L67" s="55"/>
    </row>
    <row r="68" spans="1:12" ht="12.75">
      <c r="A68" s="4"/>
      <c r="B68" s="4"/>
      <c r="C68" s="6">
        <v>4210</v>
      </c>
      <c r="D68" s="137" t="s">
        <v>65</v>
      </c>
      <c r="E68" s="6"/>
      <c r="F68" s="6"/>
      <c r="G68" s="6">
        <v>40000</v>
      </c>
      <c r="H68" s="38"/>
      <c r="I68" s="38"/>
      <c r="J68" s="99">
        <v>55000</v>
      </c>
      <c r="K68" s="97">
        <f t="shared" si="1"/>
        <v>137.5</v>
      </c>
      <c r="L68" s="55"/>
    </row>
    <row r="69" spans="1:12" ht="12.75">
      <c r="A69" s="4"/>
      <c r="B69" s="4"/>
      <c r="C69" s="6">
        <v>4260</v>
      </c>
      <c r="D69" s="137" t="s">
        <v>66</v>
      </c>
      <c r="E69" s="6"/>
      <c r="F69" s="6"/>
      <c r="G69" s="6">
        <v>18000</v>
      </c>
      <c r="H69" s="38"/>
      <c r="I69" s="38"/>
      <c r="J69" s="99">
        <v>24000</v>
      </c>
      <c r="K69" s="97">
        <f t="shared" si="1"/>
        <v>133.33333333333331</v>
      </c>
      <c r="L69" s="55"/>
    </row>
    <row r="70" spans="1:12" ht="12.75">
      <c r="A70" s="4"/>
      <c r="B70" s="4"/>
      <c r="C70" s="6">
        <v>4300</v>
      </c>
      <c r="D70" s="137" t="s">
        <v>57</v>
      </c>
      <c r="E70" s="6"/>
      <c r="F70" s="6"/>
      <c r="G70" s="6">
        <v>68000</v>
      </c>
      <c r="H70" s="40"/>
      <c r="I70" s="40"/>
      <c r="J70" s="99">
        <v>65000</v>
      </c>
      <c r="K70" s="97">
        <f t="shared" si="1"/>
        <v>95.58823529411765</v>
      </c>
      <c r="L70" s="55"/>
    </row>
    <row r="71" spans="1:12" ht="12.75">
      <c r="A71" s="4"/>
      <c r="B71" s="4"/>
      <c r="C71" s="6">
        <v>4410</v>
      </c>
      <c r="D71" s="137" t="s">
        <v>64</v>
      </c>
      <c r="E71" s="6"/>
      <c r="F71" s="6"/>
      <c r="G71" s="6">
        <v>15000</v>
      </c>
      <c r="H71" s="38"/>
      <c r="I71" s="38"/>
      <c r="J71" s="99">
        <v>17000</v>
      </c>
      <c r="K71" s="97">
        <f t="shared" si="1"/>
        <v>113.33333333333333</v>
      </c>
      <c r="L71" s="55"/>
    </row>
    <row r="72" spans="1:12" ht="12.75">
      <c r="A72" s="6"/>
      <c r="B72" s="6"/>
      <c r="C72" s="6">
        <v>4430</v>
      </c>
      <c r="D72" s="137" t="s">
        <v>58</v>
      </c>
      <c r="E72" s="6"/>
      <c r="F72" s="6"/>
      <c r="G72" s="6">
        <v>1300</v>
      </c>
      <c r="H72" s="38"/>
      <c r="I72" s="38"/>
      <c r="J72" s="99">
        <v>3000</v>
      </c>
      <c r="K72" s="97">
        <f t="shared" si="1"/>
        <v>230.76923076923075</v>
      </c>
      <c r="L72" s="55"/>
    </row>
    <row r="73" spans="1:12" ht="24">
      <c r="A73" s="6"/>
      <c r="B73" s="6"/>
      <c r="C73" s="6">
        <v>4440</v>
      </c>
      <c r="D73" s="117" t="s">
        <v>67</v>
      </c>
      <c r="E73" s="6"/>
      <c r="F73" s="6"/>
      <c r="G73" s="6">
        <v>14274</v>
      </c>
      <c r="H73" s="38"/>
      <c r="I73" s="38"/>
      <c r="J73" s="99">
        <v>16000</v>
      </c>
      <c r="K73" s="97">
        <f t="shared" si="1"/>
        <v>112.0919153706039</v>
      </c>
      <c r="L73" s="55"/>
    </row>
    <row r="74" spans="1:12" ht="25.5">
      <c r="A74" s="6"/>
      <c r="B74" s="6"/>
      <c r="C74" s="11">
        <v>4700</v>
      </c>
      <c r="D74" s="140" t="s">
        <v>357</v>
      </c>
      <c r="E74" s="6"/>
      <c r="F74" s="6"/>
      <c r="G74" s="6"/>
      <c r="H74" s="38"/>
      <c r="I74" s="38"/>
      <c r="J74" s="99">
        <v>20000</v>
      </c>
      <c r="K74" s="97"/>
      <c r="L74" s="55"/>
    </row>
    <row r="75" spans="1:12" ht="30" customHeight="1">
      <c r="A75" s="6"/>
      <c r="B75" s="6"/>
      <c r="C75" s="11">
        <v>4740</v>
      </c>
      <c r="D75" s="140" t="s">
        <v>358</v>
      </c>
      <c r="E75" s="6"/>
      <c r="F75" s="6"/>
      <c r="G75" s="6"/>
      <c r="H75" s="38"/>
      <c r="I75" s="38"/>
      <c r="J75" s="99">
        <v>5000</v>
      </c>
      <c r="K75" s="97"/>
      <c r="L75" s="55"/>
    </row>
    <row r="76" spans="1:12" ht="25.5">
      <c r="A76" s="6"/>
      <c r="B76" s="6"/>
      <c r="C76" s="11">
        <v>4750</v>
      </c>
      <c r="D76" s="140" t="s">
        <v>359</v>
      </c>
      <c r="E76" s="6"/>
      <c r="F76" s="6"/>
      <c r="G76" s="6"/>
      <c r="H76" s="38"/>
      <c r="I76" s="38"/>
      <c r="J76" s="99">
        <v>7000</v>
      </c>
      <c r="K76" s="97"/>
      <c r="L76" s="55"/>
    </row>
    <row r="77" spans="1:12" ht="12.75">
      <c r="A77" s="6"/>
      <c r="B77" s="6"/>
      <c r="C77" s="11">
        <v>6050</v>
      </c>
      <c r="D77" s="117" t="s">
        <v>69</v>
      </c>
      <c r="E77" s="6"/>
      <c r="F77" s="6"/>
      <c r="G77" s="6">
        <v>78000</v>
      </c>
      <c r="H77" s="38"/>
      <c r="I77" s="38"/>
      <c r="J77" s="99">
        <v>70000</v>
      </c>
      <c r="K77" s="97">
        <f t="shared" si="1"/>
        <v>89.74358974358975</v>
      </c>
      <c r="L77" s="55"/>
    </row>
    <row r="78" spans="1:12" ht="24">
      <c r="A78" s="6"/>
      <c r="B78" s="6"/>
      <c r="C78" s="11">
        <v>6060</v>
      </c>
      <c r="D78" s="117" t="s">
        <v>170</v>
      </c>
      <c r="E78" s="6"/>
      <c r="F78" s="6"/>
      <c r="G78" s="6">
        <v>25000</v>
      </c>
      <c r="H78" s="38"/>
      <c r="I78" s="38"/>
      <c r="J78" s="99">
        <v>30000</v>
      </c>
      <c r="K78" s="97">
        <f t="shared" si="1"/>
        <v>120</v>
      </c>
      <c r="L78" s="55"/>
    </row>
    <row r="79" spans="1:12" ht="25.5">
      <c r="A79" s="6"/>
      <c r="B79" s="118">
        <v>75075</v>
      </c>
      <c r="C79" s="11"/>
      <c r="D79" s="114" t="s">
        <v>295</v>
      </c>
      <c r="E79" s="6"/>
      <c r="F79" s="6"/>
      <c r="G79" s="132">
        <f>SUM(G80:G81)</f>
        <v>7000</v>
      </c>
      <c r="H79" s="38"/>
      <c r="I79" s="38"/>
      <c r="J79" s="133">
        <f>SUM(J80:J81)</f>
        <v>10000</v>
      </c>
      <c r="K79" s="122">
        <f t="shared" si="1"/>
        <v>142.85714285714286</v>
      </c>
      <c r="L79" s="55"/>
    </row>
    <row r="80" spans="1:12" ht="12.75">
      <c r="A80" s="6"/>
      <c r="B80" s="6"/>
      <c r="C80" s="11">
        <v>4210</v>
      </c>
      <c r="D80" s="117" t="s">
        <v>65</v>
      </c>
      <c r="E80" s="6"/>
      <c r="F80" s="6"/>
      <c r="G80" s="6">
        <v>4000</v>
      </c>
      <c r="H80" s="38"/>
      <c r="I80" s="38"/>
      <c r="J80" s="99">
        <v>6000</v>
      </c>
      <c r="K80" s="97">
        <f t="shared" si="1"/>
        <v>150</v>
      </c>
      <c r="L80" s="55"/>
    </row>
    <row r="81" spans="1:12" ht="12.75">
      <c r="A81" s="6"/>
      <c r="B81" s="6"/>
      <c r="C81" s="11">
        <v>4300</v>
      </c>
      <c r="D81" s="117" t="s">
        <v>57</v>
      </c>
      <c r="E81" s="6"/>
      <c r="F81" s="6"/>
      <c r="G81" s="6">
        <v>3000</v>
      </c>
      <c r="H81" s="38"/>
      <c r="I81" s="38"/>
      <c r="J81" s="99">
        <v>4000</v>
      </c>
      <c r="K81" s="97">
        <f t="shared" si="1"/>
        <v>133.33333333333331</v>
      </c>
      <c r="L81" s="55"/>
    </row>
    <row r="82" spans="1:12" ht="12.75">
      <c r="A82" s="6"/>
      <c r="B82" s="49">
        <v>75095</v>
      </c>
      <c r="C82" s="6"/>
      <c r="D82" s="7" t="s">
        <v>6</v>
      </c>
      <c r="E82" s="7"/>
      <c r="F82" s="7"/>
      <c r="G82" s="7">
        <f>SUM(G83:G87)</f>
        <v>31200</v>
      </c>
      <c r="H82" s="37"/>
      <c r="I82" s="37"/>
      <c r="J82" s="98">
        <f>SUM(J83:J88)</f>
        <v>76800</v>
      </c>
      <c r="K82" s="96">
        <f t="shared" si="1"/>
        <v>246.15384615384616</v>
      </c>
      <c r="L82" s="53"/>
    </row>
    <row r="83" spans="1:12" ht="12.75">
      <c r="A83" s="6"/>
      <c r="B83" s="6"/>
      <c r="C83" s="6">
        <v>3030</v>
      </c>
      <c r="D83" s="137" t="s">
        <v>84</v>
      </c>
      <c r="E83" s="6"/>
      <c r="F83" s="6"/>
      <c r="G83" s="6">
        <v>5400</v>
      </c>
      <c r="H83" s="40"/>
      <c r="I83" s="40"/>
      <c r="J83" s="99">
        <v>27000</v>
      </c>
      <c r="K83" s="97">
        <f aca="true" t="shared" si="2" ref="K83:K111">J83/G83*100</f>
        <v>500</v>
      </c>
      <c r="L83" s="55"/>
    </row>
    <row r="84" spans="1:12" ht="12.75">
      <c r="A84" s="6"/>
      <c r="B84" s="6"/>
      <c r="C84" s="6">
        <v>4100</v>
      </c>
      <c r="D84" s="137" t="s">
        <v>114</v>
      </c>
      <c r="E84" s="6"/>
      <c r="F84" s="6"/>
      <c r="G84" s="6">
        <v>1800</v>
      </c>
      <c r="H84" s="38"/>
      <c r="I84" s="38"/>
      <c r="J84" s="99">
        <v>1800</v>
      </c>
      <c r="K84" s="97">
        <f t="shared" si="2"/>
        <v>100</v>
      </c>
      <c r="L84" s="55"/>
    </row>
    <row r="85" spans="1:12" ht="12.75">
      <c r="A85" s="6"/>
      <c r="B85" s="6"/>
      <c r="C85" s="6">
        <v>4210</v>
      </c>
      <c r="D85" s="137" t="s">
        <v>65</v>
      </c>
      <c r="E85" s="6"/>
      <c r="F85" s="6"/>
      <c r="G85" s="6">
        <v>4000</v>
      </c>
      <c r="H85" s="40"/>
      <c r="I85" s="40"/>
      <c r="J85" s="99">
        <v>6000</v>
      </c>
      <c r="K85" s="97">
        <f t="shared" si="2"/>
        <v>150</v>
      </c>
      <c r="L85" s="55"/>
    </row>
    <row r="86" spans="1:12" ht="12.75">
      <c r="A86" s="6"/>
      <c r="B86" s="6"/>
      <c r="C86" s="6">
        <v>4300</v>
      </c>
      <c r="D86" s="137" t="s">
        <v>57</v>
      </c>
      <c r="E86" s="6"/>
      <c r="F86" s="6"/>
      <c r="G86" s="6">
        <v>7000</v>
      </c>
      <c r="H86" s="40"/>
      <c r="I86" s="40"/>
      <c r="J86" s="99">
        <v>7000</v>
      </c>
      <c r="K86" s="97">
        <f t="shared" si="2"/>
        <v>100</v>
      </c>
      <c r="L86" s="55"/>
    </row>
    <row r="87" spans="1:12" ht="12.75">
      <c r="A87" s="6"/>
      <c r="B87" s="6"/>
      <c r="C87" s="6">
        <v>4430</v>
      </c>
      <c r="D87" s="137" t="s">
        <v>58</v>
      </c>
      <c r="E87" s="6"/>
      <c r="F87" s="6"/>
      <c r="G87" s="6">
        <v>13000</v>
      </c>
      <c r="H87" s="15"/>
      <c r="I87" s="15"/>
      <c r="J87" s="55">
        <v>20000</v>
      </c>
      <c r="K87" s="55">
        <f t="shared" si="2"/>
        <v>153.84615384615387</v>
      </c>
      <c r="L87" s="55"/>
    </row>
    <row r="88" spans="1:12" ht="54.75" customHeight="1" thickBot="1">
      <c r="A88" s="30"/>
      <c r="B88" s="30"/>
      <c r="C88" s="387">
        <v>6010</v>
      </c>
      <c r="D88" s="339" t="s">
        <v>334</v>
      </c>
      <c r="E88" s="30"/>
      <c r="F88" s="30"/>
      <c r="G88" s="30"/>
      <c r="H88" s="191"/>
      <c r="I88" s="191"/>
      <c r="J88" s="101">
        <v>15000</v>
      </c>
      <c r="K88" s="101"/>
      <c r="L88" s="101"/>
    </row>
    <row r="89" spans="1:12" ht="39" thickBot="1">
      <c r="A89" s="214">
        <v>751</v>
      </c>
      <c r="B89" s="175"/>
      <c r="C89" s="175"/>
      <c r="D89" s="186" t="s">
        <v>87</v>
      </c>
      <c r="E89" s="265"/>
      <c r="F89" s="265"/>
      <c r="G89" s="265">
        <f>G90</f>
        <v>984</v>
      </c>
      <c r="H89" s="266"/>
      <c r="I89" s="266"/>
      <c r="J89" s="267">
        <f>J90</f>
        <v>960</v>
      </c>
      <c r="K89" s="267">
        <f t="shared" si="2"/>
        <v>97.5609756097561</v>
      </c>
      <c r="L89" s="267">
        <f>L90</f>
        <v>960</v>
      </c>
    </row>
    <row r="90" spans="1:12" ht="33" customHeight="1">
      <c r="A90" s="289"/>
      <c r="B90" s="156">
        <v>75101</v>
      </c>
      <c r="C90" s="72"/>
      <c r="D90" s="184" t="s">
        <v>116</v>
      </c>
      <c r="E90" s="283"/>
      <c r="F90" s="283"/>
      <c r="G90" s="283">
        <f>SUM(G91)</f>
        <v>984</v>
      </c>
      <c r="H90" s="277"/>
      <c r="I90" s="277"/>
      <c r="J90" s="278">
        <f>SUM(J91)</f>
        <v>960</v>
      </c>
      <c r="K90" s="278">
        <f t="shared" si="2"/>
        <v>97.5609756097561</v>
      </c>
      <c r="L90" s="167">
        <f>SUM(L91)</f>
        <v>960</v>
      </c>
    </row>
    <row r="91" spans="1:12" ht="13.5" thickBot="1">
      <c r="A91" s="87"/>
      <c r="B91" s="30"/>
      <c r="C91" s="30">
        <v>4210</v>
      </c>
      <c r="D91" s="272" t="s">
        <v>65</v>
      </c>
      <c r="E91" s="290"/>
      <c r="F91" s="290"/>
      <c r="G91" s="290">
        <v>984</v>
      </c>
      <c r="H91" s="281"/>
      <c r="I91" s="281"/>
      <c r="J91" s="282">
        <v>960</v>
      </c>
      <c r="K91" s="282">
        <f t="shared" si="2"/>
        <v>97.5609756097561</v>
      </c>
      <c r="L91" s="101">
        <f>J91</f>
        <v>960</v>
      </c>
    </row>
    <row r="92" spans="1:12" ht="26.25" thickBot="1">
      <c r="A92" s="214">
        <v>754</v>
      </c>
      <c r="B92" s="175"/>
      <c r="C92" s="175"/>
      <c r="D92" s="186" t="s">
        <v>77</v>
      </c>
      <c r="E92" s="265"/>
      <c r="F92" s="265"/>
      <c r="G92" s="265" t="e">
        <f>G93+G95+#REF!</f>
        <v>#REF!</v>
      </c>
      <c r="H92" s="265"/>
      <c r="I92" s="265"/>
      <c r="J92" s="267">
        <f>J93+J95</f>
        <v>85000</v>
      </c>
      <c r="K92" s="267" t="e">
        <f t="shared" si="2"/>
        <v>#REF!</v>
      </c>
      <c r="L92" s="267"/>
    </row>
    <row r="93" spans="1:12" ht="12.75">
      <c r="A93" s="153"/>
      <c r="B93" s="291">
        <v>75405</v>
      </c>
      <c r="C93" s="72"/>
      <c r="D93" s="193" t="s">
        <v>230</v>
      </c>
      <c r="E93" s="262"/>
      <c r="F93" s="262"/>
      <c r="G93" s="292">
        <f>G94</f>
        <v>5000</v>
      </c>
      <c r="H93" s="293"/>
      <c r="I93" s="293"/>
      <c r="J93" s="284">
        <f>J94</f>
        <v>5000</v>
      </c>
      <c r="K93" s="294">
        <v>0</v>
      </c>
      <c r="L93" s="194"/>
    </row>
    <row r="94" spans="1:12" ht="12.75">
      <c r="A94" s="47"/>
      <c r="B94" s="6"/>
      <c r="C94" s="11">
        <v>4210</v>
      </c>
      <c r="D94" s="117" t="s">
        <v>65</v>
      </c>
      <c r="E94" s="46"/>
      <c r="F94" s="46"/>
      <c r="G94" s="121">
        <v>5000</v>
      </c>
      <c r="H94" s="119"/>
      <c r="I94" s="119"/>
      <c r="J94" s="111">
        <v>5000</v>
      </c>
      <c r="K94" s="120">
        <v>0</v>
      </c>
      <c r="L94" s="95"/>
    </row>
    <row r="95" spans="1:12" ht="12.75">
      <c r="A95" s="6"/>
      <c r="B95" s="49">
        <v>75412</v>
      </c>
      <c r="C95" s="6"/>
      <c r="D95" s="7" t="s">
        <v>88</v>
      </c>
      <c r="E95" s="7"/>
      <c r="F95" s="7"/>
      <c r="G95" s="7">
        <f>SUM(G96:G104)</f>
        <v>73740</v>
      </c>
      <c r="H95" s="41"/>
      <c r="I95" s="41"/>
      <c r="J95" s="96">
        <f>SUM(J96:J104)</f>
        <v>80000</v>
      </c>
      <c r="K95" s="96">
        <f t="shared" si="2"/>
        <v>108.48928668294006</v>
      </c>
      <c r="L95" s="56"/>
    </row>
    <row r="96" spans="1:12" ht="24">
      <c r="A96" s="6"/>
      <c r="B96" s="11"/>
      <c r="C96" s="11">
        <v>3020</v>
      </c>
      <c r="D96" s="117" t="s">
        <v>63</v>
      </c>
      <c r="E96" s="15"/>
      <c r="F96" s="15"/>
      <c r="G96" s="15">
        <v>1400</v>
      </c>
      <c r="H96" s="40"/>
      <c r="I96" s="40"/>
      <c r="J96" s="99">
        <v>1400</v>
      </c>
      <c r="K96" s="97">
        <f t="shared" si="2"/>
        <v>100</v>
      </c>
      <c r="L96" s="55"/>
    </row>
    <row r="97" spans="1:12" ht="12.75">
      <c r="A97" s="6"/>
      <c r="B97" s="6"/>
      <c r="C97" s="11">
        <v>4010</v>
      </c>
      <c r="D97" s="137" t="s">
        <v>61</v>
      </c>
      <c r="E97" s="6"/>
      <c r="F97" s="6"/>
      <c r="G97" s="6">
        <v>11600</v>
      </c>
      <c r="H97" s="40"/>
      <c r="I97" s="40"/>
      <c r="J97" s="99">
        <v>13000</v>
      </c>
      <c r="K97" s="97">
        <f t="shared" si="2"/>
        <v>112.06896551724137</v>
      </c>
      <c r="L97" s="55"/>
    </row>
    <row r="98" spans="1:12" ht="12.75">
      <c r="A98" s="6"/>
      <c r="B98" s="6"/>
      <c r="C98" s="11">
        <v>4110</v>
      </c>
      <c r="D98" s="137" t="s">
        <v>86</v>
      </c>
      <c r="E98" s="6"/>
      <c r="F98" s="6"/>
      <c r="G98" s="6">
        <v>590</v>
      </c>
      <c r="H98" s="38"/>
      <c r="I98" s="38"/>
      <c r="J98" s="99">
        <v>590</v>
      </c>
      <c r="K98" s="97">
        <f t="shared" si="2"/>
        <v>100</v>
      </c>
      <c r="L98" s="55"/>
    </row>
    <row r="99" spans="1:12" ht="12.75">
      <c r="A99" s="6"/>
      <c r="B99" s="6"/>
      <c r="C99" s="11">
        <v>4120</v>
      </c>
      <c r="D99" s="137" t="s">
        <v>68</v>
      </c>
      <c r="E99" s="6"/>
      <c r="F99" s="6"/>
      <c r="G99" s="6">
        <v>100</v>
      </c>
      <c r="H99" s="38"/>
      <c r="I99" s="38"/>
      <c r="J99" s="99">
        <v>100</v>
      </c>
      <c r="K99" s="97">
        <f t="shared" si="2"/>
        <v>100</v>
      </c>
      <c r="L99" s="55"/>
    </row>
    <row r="100" spans="1:12" ht="12.75">
      <c r="A100" s="6"/>
      <c r="B100" s="6"/>
      <c r="C100" s="11">
        <v>4210</v>
      </c>
      <c r="D100" s="137" t="s">
        <v>65</v>
      </c>
      <c r="E100" s="6"/>
      <c r="F100" s="6"/>
      <c r="G100" s="6">
        <v>26000</v>
      </c>
      <c r="H100" s="38"/>
      <c r="I100" s="38"/>
      <c r="J100" s="99">
        <v>28000</v>
      </c>
      <c r="K100" s="97">
        <f t="shared" si="2"/>
        <v>107.6923076923077</v>
      </c>
      <c r="L100" s="55"/>
    </row>
    <row r="101" spans="1:12" ht="12.75">
      <c r="A101" s="6"/>
      <c r="B101" s="6"/>
      <c r="C101" s="11">
        <v>4260</v>
      </c>
      <c r="D101" s="137" t="s">
        <v>66</v>
      </c>
      <c r="E101" s="6"/>
      <c r="F101" s="6"/>
      <c r="G101" s="6">
        <v>10000</v>
      </c>
      <c r="H101" s="38"/>
      <c r="I101" s="38"/>
      <c r="J101" s="99">
        <v>10500</v>
      </c>
      <c r="K101" s="97">
        <f t="shared" si="2"/>
        <v>105</v>
      </c>
      <c r="L101" s="55"/>
    </row>
    <row r="102" spans="1:12" ht="12.75">
      <c r="A102" s="6"/>
      <c r="B102" s="6"/>
      <c r="C102" s="11">
        <v>4300</v>
      </c>
      <c r="D102" s="137" t="s">
        <v>57</v>
      </c>
      <c r="E102" s="6"/>
      <c r="F102" s="6"/>
      <c r="G102" s="6">
        <v>19000</v>
      </c>
      <c r="H102" s="38"/>
      <c r="I102" s="38"/>
      <c r="J102" s="99">
        <v>20060</v>
      </c>
      <c r="K102" s="97">
        <f t="shared" si="2"/>
        <v>105.57894736842105</v>
      </c>
      <c r="L102" s="55"/>
    </row>
    <row r="103" spans="1:12" ht="12.75">
      <c r="A103" s="6"/>
      <c r="B103" s="6"/>
      <c r="C103" s="11">
        <v>4410</v>
      </c>
      <c r="D103" s="137" t="s">
        <v>64</v>
      </c>
      <c r="E103" s="6"/>
      <c r="F103" s="6"/>
      <c r="G103" s="6">
        <v>50</v>
      </c>
      <c r="H103" s="40"/>
      <c r="I103" s="40"/>
      <c r="J103" s="99">
        <v>50</v>
      </c>
      <c r="K103" s="97">
        <f t="shared" si="2"/>
        <v>100</v>
      </c>
      <c r="L103" s="55"/>
    </row>
    <row r="104" spans="1:12" ht="13.5" thickBot="1">
      <c r="A104" s="6"/>
      <c r="B104" s="6"/>
      <c r="C104" s="11">
        <v>4430</v>
      </c>
      <c r="D104" s="137" t="s">
        <v>58</v>
      </c>
      <c r="E104" s="6"/>
      <c r="F104" s="6"/>
      <c r="G104" s="6">
        <v>5000</v>
      </c>
      <c r="H104" s="38"/>
      <c r="I104" s="38"/>
      <c r="J104" s="99">
        <v>6300</v>
      </c>
      <c r="K104" s="97">
        <f t="shared" si="2"/>
        <v>126</v>
      </c>
      <c r="L104" s="55"/>
    </row>
    <row r="105" spans="1:12" ht="51.75" thickBot="1">
      <c r="A105" s="302">
        <v>756</v>
      </c>
      <c r="B105" s="175"/>
      <c r="C105" s="303"/>
      <c r="D105" s="186" t="s">
        <v>245</v>
      </c>
      <c r="E105" s="304"/>
      <c r="F105" s="304"/>
      <c r="G105" s="305">
        <f>G106</f>
        <v>3700</v>
      </c>
      <c r="H105" s="306"/>
      <c r="I105" s="306"/>
      <c r="J105" s="288">
        <f>J106</f>
        <v>4000</v>
      </c>
      <c r="K105" s="307">
        <f t="shared" si="2"/>
        <v>108.10810810810811</v>
      </c>
      <c r="L105" s="308"/>
    </row>
    <row r="106" spans="1:12" ht="38.25">
      <c r="A106" s="72"/>
      <c r="B106" s="291">
        <v>75647</v>
      </c>
      <c r="C106" s="289"/>
      <c r="D106" s="193" t="s">
        <v>252</v>
      </c>
      <c r="E106" s="72"/>
      <c r="F106" s="72"/>
      <c r="G106" s="297">
        <f>SUM(G107:G107)</f>
        <v>3700</v>
      </c>
      <c r="H106" s="298"/>
      <c r="I106" s="298"/>
      <c r="J106" s="299">
        <f>SUM(J107:J107)</f>
        <v>4000</v>
      </c>
      <c r="K106" s="300">
        <f t="shared" si="2"/>
        <v>108.10810810810811</v>
      </c>
      <c r="L106" s="301"/>
    </row>
    <row r="107" spans="1:12" ht="13.5" thickBot="1">
      <c r="A107" s="30"/>
      <c r="B107" s="30"/>
      <c r="C107" s="87">
        <v>4100</v>
      </c>
      <c r="D107" s="139" t="s">
        <v>114</v>
      </c>
      <c r="E107" s="30"/>
      <c r="F107" s="30"/>
      <c r="G107" s="30">
        <v>3700</v>
      </c>
      <c r="H107" s="295"/>
      <c r="I107" s="295"/>
      <c r="J107" s="282">
        <v>4000</v>
      </c>
      <c r="K107" s="296">
        <f t="shared" si="2"/>
        <v>108.10810810810811</v>
      </c>
      <c r="L107" s="101"/>
    </row>
    <row r="108" spans="1:12" ht="13.5" thickBot="1">
      <c r="A108" s="214">
        <v>757</v>
      </c>
      <c r="B108" s="175"/>
      <c r="C108" s="175"/>
      <c r="D108" s="178" t="s">
        <v>89</v>
      </c>
      <c r="E108" s="265"/>
      <c r="F108" s="265"/>
      <c r="G108" s="265">
        <f>G109</f>
        <v>90000</v>
      </c>
      <c r="H108" s="265"/>
      <c r="I108" s="265"/>
      <c r="J108" s="267">
        <f>J109</f>
        <v>90000</v>
      </c>
      <c r="K108" s="267">
        <f t="shared" si="2"/>
        <v>100</v>
      </c>
      <c r="L108" s="268"/>
    </row>
    <row r="109" spans="1:12" ht="38.25">
      <c r="A109" s="72"/>
      <c r="B109" s="156">
        <v>75702</v>
      </c>
      <c r="C109" s="72"/>
      <c r="D109" s="184" t="s">
        <v>90</v>
      </c>
      <c r="E109" s="157"/>
      <c r="F109" s="157"/>
      <c r="G109" s="157">
        <f>SUM(G111:G111)</f>
        <v>90000</v>
      </c>
      <c r="H109" s="277"/>
      <c r="I109" s="277"/>
      <c r="J109" s="278">
        <f>SUM(J110:J111)</f>
        <v>90000</v>
      </c>
      <c r="K109" s="264">
        <f t="shared" si="2"/>
        <v>100</v>
      </c>
      <c r="L109" s="167"/>
    </row>
    <row r="110" spans="1:12" ht="25.5">
      <c r="A110" s="72"/>
      <c r="B110" s="156"/>
      <c r="C110" s="72">
        <v>8010</v>
      </c>
      <c r="D110" s="327" t="s">
        <v>372</v>
      </c>
      <c r="E110" s="157"/>
      <c r="F110" s="157"/>
      <c r="G110" s="157"/>
      <c r="H110" s="277"/>
      <c r="I110" s="277"/>
      <c r="J110" s="395">
        <v>5000</v>
      </c>
      <c r="K110" s="264"/>
      <c r="L110" s="167"/>
    </row>
    <row r="111" spans="1:12" ht="36.75" thickBot="1">
      <c r="A111" s="6"/>
      <c r="B111" s="6"/>
      <c r="C111" s="11">
        <v>8070</v>
      </c>
      <c r="D111" s="117" t="s">
        <v>194</v>
      </c>
      <c r="E111" s="6"/>
      <c r="F111" s="6"/>
      <c r="G111" s="6">
        <v>90000</v>
      </c>
      <c r="H111" s="40"/>
      <c r="I111" s="40"/>
      <c r="J111" s="99">
        <v>85000</v>
      </c>
      <c r="K111" s="97">
        <f t="shared" si="2"/>
        <v>94.44444444444444</v>
      </c>
      <c r="L111" s="55"/>
    </row>
    <row r="112" spans="1:12" ht="13.5" thickBot="1">
      <c r="A112" s="214">
        <v>758</v>
      </c>
      <c r="B112" s="175"/>
      <c r="C112" s="175"/>
      <c r="D112" s="178" t="s">
        <v>44</v>
      </c>
      <c r="E112" s="265"/>
      <c r="F112" s="265"/>
      <c r="G112" s="265">
        <f>G113</f>
        <v>0</v>
      </c>
      <c r="H112" s="265"/>
      <c r="I112" s="265"/>
      <c r="J112" s="267">
        <f>J113</f>
        <v>115000</v>
      </c>
      <c r="K112" s="267">
        <v>0</v>
      </c>
      <c r="L112" s="268"/>
    </row>
    <row r="113" spans="1:12" ht="12.75">
      <c r="A113" s="72"/>
      <c r="B113" s="156">
        <v>75818</v>
      </c>
      <c r="C113" s="72"/>
      <c r="D113" s="157" t="s">
        <v>92</v>
      </c>
      <c r="E113" s="157"/>
      <c r="F113" s="157"/>
      <c r="G113" s="157">
        <f>SUM(G114)</f>
        <v>0</v>
      </c>
      <c r="H113" s="286"/>
      <c r="I113" s="286"/>
      <c r="J113" s="278">
        <f>SUM(J114:J115)</f>
        <v>115000</v>
      </c>
      <c r="K113" s="264">
        <v>0</v>
      </c>
      <c r="L113" s="167"/>
    </row>
    <row r="114" spans="1:12" ht="12.75">
      <c r="A114" s="6"/>
      <c r="B114" s="6"/>
      <c r="C114" s="11">
        <v>4810</v>
      </c>
      <c r="D114" s="137" t="s">
        <v>93</v>
      </c>
      <c r="E114" s="6"/>
      <c r="F114" s="6"/>
      <c r="G114" s="6">
        <v>0</v>
      </c>
      <c r="H114" s="29"/>
      <c r="I114" s="29"/>
      <c r="J114" s="54">
        <v>90000</v>
      </c>
      <c r="K114" s="57">
        <v>0</v>
      </c>
      <c r="L114" s="54"/>
    </row>
    <row r="115" spans="1:12" ht="13.5" thickBot="1">
      <c r="A115" s="368"/>
      <c r="B115" s="368"/>
      <c r="C115" s="369">
        <v>6800</v>
      </c>
      <c r="D115" s="370" t="s">
        <v>356</v>
      </c>
      <c r="E115" s="365"/>
      <c r="F115" s="365"/>
      <c r="G115" s="365"/>
      <c r="H115" s="365"/>
      <c r="I115" s="365"/>
      <c r="J115" s="366">
        <v>25000</v>
      </c>
      <c r="K115" s="367"/>
      <c r="L115" s="366"/>
    </row>
    <row r="116" spans="1:12" ht="13.5" thickBot="1">
      <c r="A116" s="214">
        <v>801</v>
      </c>
      <c r="B116" s="175"/>
      <c r="C116" s="175"/>
      <c r="D116" s="178" t="s">
        <v>94</v>
      </c>
      <c r="E116" s="312">
        <f>E117+E135+E146+E160+E170+E173</f>
        <v>0</v>
      </c>
      <c r="F116" s="265">
        <f>F117+F135+F170</f>
        <v>0</v>
      </c>
      <c r="G116" s="265">
        <f>G117+G135+G146+G160+G173+G170</f>
        <v>0</v>
      </c>
      <c r="H116" s="313">
        <f>H117+H135+H173+H170+H146</f>
        <v>3534260</v>
      </c>
      <c r="I116" s="312">
        <f>I117+I135+I173+I170</f>
        <v>856650</v>
      </c>
      <c r="J116" s="267">
        <f>J117+J135+J146+J160+J173+J170</f>
        <v>5292265</v>
      </c>
      <c r="K116" s="267" t="e">
        <f aca="true" t="shared" si="3" ref="K116:K162">J116/G116*100</f>
        <v>#DIV/0!</v>
      </c>
      <c r="L116" s="268"/>
    </row>
    <row r="117" spans="1:12" ht="12.75">
      <c r="A117" s="72"/>
      <c r="B117" s="156">
        <v>80101</v>
      </c>
      <c r="C117" s="72"/>
      <c r="D117" s="157" t="s">
        <v>95</v>
      </c>
      <c r="E117" s="310">
        <f>SUM(E118:E133)</f>
        <v>0</v>
      </c>
      <c r="F117" s="157">
        <f>SUM(F118:F133)</f>
        <v>0</v>
      </c>
      <c r="G117" s="157">
        <f>SUM(G118:G133)</f>
        <v>0</v>
      </c>
      <c r="H117" s="311">
        <f>SUM(H118:H133)</f>
        <v>1881000</v>
      </c>
      <c r="I117" s="311">
        <f>SUM(I118:I133)</f>
        <v>752000</v>
      </c>
      <c r="J117" s="278">
        <f>SUM(J118:J134)</f>
        <v>2719700</v>
      </c>
      <c r="K117" s="278" t="e">
        <f t="shared" si="3"/>
        <v>#DIV/0!</v>
      </c>
      <c r="L117" s="167"/>
    </row>
    <row r="118" spans="1:12" ht="24">
      <c r="A118" s="6"/>
      <c r="B118" s="6"/>
      <c r="C118" s="11">
        <v>3020</v>
      </c>
      <c r="D118" s="117" t="s">
        <v>63</v>
      </c>
      <c r="E118" s="6"/>
      <c r="F118" s="6"/>
      <c r="G118" s="6">
        <f aca="true" t="shared" si="4" ref="G118:G133">SUM(E118:F118)</f>
        <v>0</v>
      </c>
      <c r="H118" s="62">
        <v>75000</v>
      </c>
      <c r="I118" s="62">
        <v>35000</v>
      </c>
      <c r="J118" s="99">
        <v>112000</v>
      </c>
      <c r="K118" s="99" t="e">
        <f t="shared" si="3"/>
        <v>#DIV/0!</v>
      </c>
      <c r="L118" s="55"/>
    </row>
    <row r="119" spans="1:12" ht="12.75">
      <c r="A119" s="6"/>
      <c r="B119" s="6"/>
      <c r="C119" s="11">
        <v>4010</v>
      </c>
      <c r="D119" s="137" t="s">
        <v>61</v>
      </c>
      <c r="E119" s="6"/>
      <c r="F119" s="6"/>
      <c r="G119" s="6">
        <f t="shared" si="4"/>
        <v>0</v>
      </c>
      <c r="H119" s="322">
        <v>1156300</v>
      </c>
      <c r="I119" s="62">
        <v>455000</v>
      </c>
      <c r="J119" s="99">
        <v>1660000</v>
      </c>
      <c r="K119" s="99" t="e">
        <f t="shared" si="3"/>
        <v>#DIV/0!</v>
      </c>
      <c r="L119" s="55"/>
    </row>
    <row r="120" spans="1:12" ht="12.75">
      <c r="A120" s="6"/>
      <c r="B120" s="6"/>
      <c r="C120" s="11">
        <v>4040</v>
      </c>
      <c r="D120" s="137" t="s">
        <v>62</v>
      </c>
      <c r="E120" s="6"/>
      <c r="F120" s="6"/>
      <c r="G120" s="6">
        <f t="shared" si="4"/>
        <v>0</v>
      </c>
      <c r="H120" s="62">
        <v>99000</v>
      </c>
      <c r="I120" s="62">
        <v>38000</v>
      </c>
      <c r="J120" s="99">
        <v>140000</v>
      </c>
      <c r="K120" s="99" t="e">
        <f t="shared" si="3"/>
        <v>#DIV/0!</v>
      </c>
      <c r="L120" s="55"/>
    </row>
    <row r="121" spans="1:12" ht="12.75">
      <c r="A121" s="6"/>
      <c r="B121" s="6"/>
      <c r="C121" s="11">
        <v>4110</v>
      </c>
      <c r="D121" s="137" t="s">
        <v>86</v>
      </c>
      <c r="E121" s="6"/>
      <c r="F121" s="6"/>
      <c r="G121" s="6">
        <f t="shared" si="4"/>
        <v>0</v>
      </c>
      <c r="H121" s="322">
        <v>212000</v>
      </c>
      <c r="I121" s="62">
        <v>90000</v>
      </c>
      <c r="J121" s="99">
        <v>310000</v>
      </c>
      <c r="K121" s="99" t="e">
        <f t="shared" si="3"/>
        <v>#DIV/0!</v>
      </c>
      <c r="L121" s="55"/>
    </row>
    <row r="122" spans="1:12" ht="12.75">
      <c r="A122" s="6"/>
      <c r="B122" s="6"/>
      <c r="C122" s="11">
        <v>4120</v>
      </c>
      <c r="D122" s="137" t="s">
        <v>68</v>
      </c>
      <c r="E122" s="6"/>
      <c r="F122" s="6"/>
      <c r="G122" s="6">
        <f t="shared" si="4"/>
        <v>0</v>
      </c>
      <c r="H122" s="62">
        <v>33000</v>
      </c>
      <c r="I122" s="62">
        <v>12700</v>
      </c>
      <c r="J122" s="99">
        <v>45000</v>
      </c>
      <c r="K122" s="99" t="e">
        <f t="shared" si="3"/>
        <v>#DIV/0!</v>
      </c>
      <c r="L122" s="55"/>
    </row>
    <row r="123" spans="1:12" ht="12.75">
      <c r="A123" s="6"/>
      <c r="B123" s="6"/>
      <c r="C123" s="11">
        <v>4170</v>
      </c>
      <c r="D123" s="137" t="s">
        <v>294</v>
      </c>
      <c r="E123" s="6"/>
      <c r="F123" s="6"/>
      <c r="G123" s="6">
        <f t="shared" si="4"/>
        <v>0</v>
      </c>
      <c r="H123" s="62">
        <v>17300</v>
      </c>
      <c r="I123" s="62">
        <v>0</v>
      </c>
      <c r="J123" s="99">
        <v>18000</v>
      </c>
      <c r="K123" s="99">
        <v>0</v>
      </c>
      <c r="L123" s="55"/>
    </row>
    <row r="124" spans="1:12" ht="12.75">
      <c r="A124" s="6"/>
      <c r="B124" s="6"/>
      <c r="C124" s="11">
        <v>4210</v>
      </c>
      <c r="D124" s="137" t="s">
        <v>65</v>
      </c>
      <c r="E124" s="6"/>
      <c r="F124" s="6"/>
      <c r="G124" s="6">
        <f t="shared" si="4"/>
        <v>0</v>
      </c>
      <c r="H124" s="62">
        <v>48000</v>
      </c>
      <c r="I124" s="62">
        <v>15000</v>
      </c>
      <c r="J124" s="99">
        <v>40000</v>
      </c>
      <c r="K124" s="99" t="e">
        <f t="shared" si="3"/>
        <v>#DIV/0!</v>
      </c>
      <c r="L124" s="55"/>
    </row>
    <row r="125" spans="1:12" ht="24">
      <c r="A125" s="6"/>
      <c r="B125" s="6"/>
      <c r="C125" s="11">
        <v>4240</v>
      </c>
      <c r="D125" s="117" t="s">
        <v>103</v>
      </c>
      <c r="E125" s="6"/>
      <c r="F125" s="6"/>
      <c r="G125" s="6">
        <f t="shared" si="4"/>
        <v>0</v>
      </c>
      <c r="H125" s="62">
        <v>10000</v>
      </c>
      <c r="I125" s="62">
        <v>2000</v>
      </c>
      <c r="J125" s="99">
        <f>SUM(H125:I125)</f>
        <v>12000</v>
      </c>
      <c r="K125" s="99" t="e">
        <f t="shared" si="3"/>
        <v>#DIV/0!</v>
      </c>
      <c r="L125" s="55"/>
    </row>
    <row r="126" spans="1:12" ht="12.75">
      <c r="A126" s="6"/>
      <c r="B126" s="6"/>
      <c r="C126" s="11">
        <v>4260</v>
      </c>
      <c r="D126" s="137" t="s">
        <v>66</v>
      </c>
      <c r="E126" s="6"/>
      <c r="F126" s="6"/>
      <c r="G126" s="6">
        <f t="shared" si="4"/>
        <v>0</v>
      </c>
      <c r="H126" s="62">
        <v>83000</v>
      </c>
      <c r="I126" s="62">
        <v>45000</v>
      </c>
      <c r="J126" s="99">
        <v>135000</v>
      </c>
      <c r="K126" s="99" t="e">
        <f t="shared" si="3"/>
        <v>#DIV/0!</v>
      </c>
      <c r="L126" s="55"/>
    </row>
    <row r="127" spans="1:12" ht="12.75">
      <c r="A127" s="6"/>
      <c r="B127" s="6"/>
      <c r="C127" s="11">
        <v>4270</v>
      </c>
      <c r="D127" s="137" t="s">
        <v>60</v>
      </c>
      <c r="E127" s="6"/>
      <c r="F127" s="6"/>
      <c r="G127" s="6">
        <f t="shared" si="4"/>
        <v>0</v>
      </c>
      <c r="H127" s="62">
        <v>5000</v>
      </c>
      <c r="I127" s="62">
        <v>1000</v>
      </c>
      <c r="J127" s="99">
        <v>7000</v>
      </c>
      <c r="K127" s="99" t="e">
        <f t="shared" si="3"/>
        <v>#DIV/0!</v>
      </c>
      <c r="L127" s="55"/>
    </row>
    <row r="128" spans="1:12" ht="12.75">
      <c r="A128" s="6"/>
      <c r="B128" s="6"/>
      <c r="C128" s="11">
        <v>4300</v>
      </c>
      <c r="D128" s="137" t="s">
        <v>57</v>
      </c>
      <c r="E128" s="6"/>
      <c r="F128" s="6"/>
      <c r="G128" s="6">
        <f t="shared" si="4"/>
        <v>0</v>
      </c>
      <c r="H128" s="322">
        <v>55000</v>
      </c>
      <c r="I128" s="322">
        <v>22000</v>
      </c>
      <c r="J128" s="99">
        <v>70000</v>
      </c>
      <c r="K128" s="99" t="e">
        <f t="shared" si="3"/>
        <v>#DIV/0!</v>
      </c>
      <c r="L128" s="55"/>
    </row>
    <row r="129" spans="1:12" ht="12.75">
      <c r="A129" s="6"/>
      <c r="B129" s="6"/>
      <c r="C129" s="11">
        <v>4350</v>
      </c>
      <c r="D129" s="137" t="s">
        <v>310</v>
      </c>
      <c r="E129" s="6"/>
      <c r="F129" s="6"/>
      <c r="G129" s="6">
        <f t="shared" si="4"/>
        <v>0</v>
      </c>
      <c r="H129" s="62">
        <v>3500</v>
      </c>
      <c r="I129" s="62">
        <v>2500</v>
      </c>
      <c r="J129" s="99">
        <v>7000</v>
      </c>
      <c r="K129" s="99"/>
      <c r="L129" s="55"/>
    </row>
    <row r="130" spans="1:12" ht="24.75" customHeight="1">
      <c r="A130" s="6"/>
      <c r="B130" s="6"/>
      <c r="C130" s="11">
        <v>4370</v>
      </c>
      <c r="D130" s="117" t="s">
        <v>311</v>
      </c>
      <c r="E130" s="6"/>
      <c r="F130" s="6"/>
      <c r="G130" s="6">
        <f t="shared" si="4"/>
        <v>0</v>
      </c>
      <c r="H130" s="62">
        <v>12000</v>
      </c>
      <c r="I130" s="62">
        <v>3600</v>
      </c>
      <c r="J130" s="99">
        <v>10000</v>
      </c>
      <c r="K130" s="99"/>
      <c r="L130" s="55"/>
    </row>
    <row r="131" spans="1:12" ht="12.75">
      <c r="A131" s="6"/>
      <c r="B131" s="6"/>
      <c r="C131" s="11">
        <v>4410</v>
      </c>
      <c r="D131" s="137" t="s">
        <v>64</v>
      </c>
      <c r="E131" s="6"/>
      <c r="F131" s="6"/>
      <c r="G131" s="6">
        <f t="shared" si="4"/>
        <v>0</v>
      </c>
      <c r="H131" s="62">
        <v>4600</v>
      </c>
      <c r="I131" s="62">
        <v>1500</v>
      </c>
      <c r="J131" s="99">
        <v>5000</v>
      </c>
      <c r="K131" s="99" t="e">
        <f t="shared" si="3"/>
        <v>#DIV/0!</v>
      </c>
      <c r="L131" s="55"/>
    </row>
    <row r="132" spans="1:12" ht="12.75">
      <c r="A132" s="6"/>
      <c r="B132" s="6"/>
      <c r="C132" s="11">
        <v>4430</v>
      </c>
      <c r="D132" s="137" t="s">
        <v>58</v>
      </c>
      <c r="E132" s="6"/>
      <c r="F132" s="6"/>
      <c r="G132" s="6">
        <f t="shared" si="4"/>
        <v>0</v>
      </c>
      <c r="H132" s="62">
        <v>0</v>
      </c>
      <c r="I132" s="62">
        <v>700</v>
      </c>
      <c r="J132" s="99">
        <f>SUM(H132:I132)</f>
        <v>700</v>
      </c>
      <c r="K132" s="99" t="e">
        <f t="shared" si="3"/>
        <v>#DIV/0!</v>
      </c>
      <c r="L132" s="55"/>
    </row>
    <row r="133" spans="1:12" ht="24">
      <c r="A133" s="6"/>
      <c r="B133" s="6"/>
      <c r="C133" s="11">
        <v>4440</v>
      </c>
      <c r="D133" s="117" t="s">
        <v>67</v>
      </c>
      <c r="E133" s="6"/>
      <c r="F133" s="6"/>
      <c r="G133" s="6">
        <f t="shared" si="4"/>
        <v>0</v>
      </c>
      <c r="H133" s="62">
        <v>67300</v>
      </c>
      <c r="I133" s="62">
        <v>28000</v>
      </c>
      <c r="J133" s="99">
        <v>98000</v>
      </c>
      <c r="K133" s="99" t="e">
        <f t="shared" si="3"/>
        <v>#DIV/0!</v>
      </c>
      <c r="L133" s="55"/>
    </row>
    <row r="134" spans="1:12" ht="12.75">
      <c r="A134" s="6"/>
      <c r="B134" s="6"/>
      <c r="C134" s="11">
        <v>6050</v>
      </c>
      <c r="D134" s="117" t="s">
        <v>69</v>
      </c>
      <c r="E134" s="6"/>
      <c r="F134" s="6"/>
      <c r="G134" s="6"/>
      <c r="H134" s="62"/>
      <c r="I134" s="62"/>
      <c r="J134" s="99">
        <v>50000</v>
      </c>
      <c r="K134" s="99"/>
      <c r="L134" s="55"/>
    </row>
    <row r="135" spans="1:12" ht="25.5">
      <c r="A135" s="6"/>
      <c r="B135" s="49">
        <v>80103</v>
      </c>
      <c r="C135" s="6"/>
      <c r="D135" s="9" t="s">
        <v>296</v>
      </c>
      <c r="E135" s="7">
        <f aca="true" t="shared" si="5" ref="E135:J135">SUM(E136:E145)</f>
        <v>0</v>
      </c>
      <c r="F135" s="7">
        <f t="shared" si="5"/>
        <v>0</v>
      </c>
      <c r="G135" s="7">
        <f t="shared" si="5"/>
        <v>0</v>
      </c>
      <c r="H135" s="61">
        <f t="shared" si="5"/>
        <v>288160</v>
      </c>
      <c r="I135" s="61">
        <f t="shared" si="5"/>
        <v>101200</v>
      </c>
      <c r="J135" s="98">
        <f t="shared" si="5"/>
        <v>396200</v>
      </c>
      <c r="K135" s="98" t="e">
        <f t="shared" si="3"/>
        <v>#DIV/0!</v>
      </c>
      <c r="L135" s="53"/>
    </row>
    <row r="136" spans="1:12" ht="24">
      <c r="A136" s="6"/>
      <c r="B136" s="11"/>
      <c r="C136" s="6">
        <v>3020</v>
      </c>
      <c r="D136" s="117" t="s">
        <v>63</v>
      </c>
      <c r="E136" s="15"/>
      <c r="F136" s="15"/>
      <c r="G136" s="15">
        <f aca="true" t="shared" si="6" ref="G136:G145">SUM(E136:F136)</f>
        <v>0</v>
      </c>
      <c r="H136" s="43">
        <v>19000</v>
      </c>
      <c r="I136" s="43">
        <v>6200</v>
      </c>
      <c r="J136" s="99">
        <v>25200</v>
      </c>
      <c r="K136" s="99" t="e">
        <f t="shared" si="3"/>
        <v>#DIV/0!</v>
      </c>
      <c r="L136" s="68"/>
    </row>
    <row r="137" spans="1:12" ht="12.75">
      <c r="A137" s="6"/>
      <c r="B137" s="6"/>
      <c r="C137" s="6">
        <v>4010</v>
      </c>
      <c r="D137" s="137" t="s">
        <v>61</v>
      </c>
      <c r="E137" s="15"/>
      <c r="F137" s="15"/>
      <c r="G137" s="15">
        <f t="shared" si="6"/>
        <v>0</v>
      </c>
      <c r="H137" s="62">
        <v>186000</v>
      </c>
      <c r="I137" s="62">
        <v>68000</v>
      </c>
      <c r="J137" s="99">
        <v>260000</v>
      </c>
      <c r="K137" s="99" t="e">
        <f t="shared" si="3"/>
        <v>#DIV/0!</v>
      </c>
      <c r="L137" s="55"/>
    </row>
    <row r="138" spans="1:12" ht="12.75">
      <c r="A138" s="6"/>
      <c r="B138" s="6"/>
      <c r="C138" s="6">
        <v>4040</v>
      </c>
      <c r="D138" s="137" t="s">
        <v>62</v>
      </c>
      <c r="E138" s="15"/>
      <c r="F138" s="15"/>
      <c r="G138" s="15">
        <f t="shared" si="6"/>
        <v>0</v>
      </c>
      <c r="H138" s="62">
        <v>16000</v>
      </c>
      <c r="I138" s="62">
        <v>5600</v>
      </c>
      <c r="J138" s="99">
        <v>22100</v>
      </c>
      <c r="K138" s="99" t="e">
        <f t="shared" si="3"/>
        <v>#DIV/0!</v>
      </c>
      <c r="L138" s="55"/>
    </row>
    <row r="139" spans="1:12" ht="12.75">
      <c r="A139" s="6"/>
      <c r="B139" s="6"/>
      <c r="C139" s="6">
        <v>4110</v>
      </c>
      <c r="D139" s="137" t="s">
        <v>86</v>
      </c>
      <c r="E139" s="15"/>
      <c r="F139" s="15"/>
      <c r="G139" s="15">
        <f t="shared" si="6"/>
        <v>0</v>
      </c>
      <c r="H139" s="62">
        <v>39000</v>
      </c>
      <c r="I139" s="62">
        <v>14000</v>
      </c>
      <c r="J139" s="99">
        <v>53000</v>
      </c>
      <c r="K139" s="99" t="e">
        <f t="shared" si="3"/>
        <v>#DIV/0!</v>
      </c>
      <c r="L139" s="55"/>
    </row>
    <row r="140" spans="1:12" ht="12.75">
      <c r="A140" s="6"/>
      <c r="B140" s="6"/>
      <c r="C140" s="6">
        <v>4120</v>
      </c>
      <c r="D140" s="137" t="s">
        <v>68</v>
      </c>
      <c r="E140" s="15"/>
      <c r="F140" s="15"/>
      <c r="G140" s="15">
        <f t="shared" si="6"/>
        <v>0</v>
      </c>
      <c r="H140" s="62">
        <v>5300</v>
      </c>
      <c r="I140" s="62">
        <v>1900</v>
      </c>
      <c r="J140" s="99">
        <f>SUM(H140:I140)</f>
        <v>7200</v>
      </c>
      <c r="K140" s="99" t="e">
        <f t="shared" si="3"/>
        <v>#DIV/0!</v>
      </c>
      <c r="L140" s="55"/>
    </row>
    <row r="141" spans="1:12" ht="12.75">
      <c r="A141" s="6"/>
      <c r="B141" s="6"/>
      <c r="C141" s="6">
        <v>4210</v>
      </c>
      <c r="D141" s="137" t="s">
        <v>65</v>
      </c>
      <c r="E141" s="15"/>
      <c r="F141" s="15"/>
      <c r="G141" s="15">
        <f t="shared" si="6"/>
        <v>0</v>
      </c>
      <c r="H141" s="62">
        <v>2100</v>
      </c>
      <c r="I141" s="62">
        <v>0</v>
      </c>
      <c r="J141" s="99">
        <f>SUM(H141:I141)</f>
        <v>2100</v>
      </c>
      <c r="K141" s="99" t="e">
        <f t="shared" si="3"/>
        <v>#DIV/0!</v>
      </c>
      <c r="L141" s="55"/>
    </row>
    <row r="142" spans="1:12" ht="24">
      <c r="A142" s="6"/>
      <c r="B142" s="6"/>
      <c r="C142" s="6">
        <v>4240</v>
      </c>
      <c r="D142" s="117" t="s">
        <v>103</v>
      </c>
      <c r="E142" s="15"/>
      <c r="F142" s="15"/>
      <c r="G142" s="15">
        <f t="shared" si="6"/>
        <v>0</v>
      </c>
      <c r="H142" s="62">
        <v>4000</v>
      </c>
      <c r="I142" s="62">
        <v>1000</v>
      </c>
      <c r="J142" s="99">
        <f>SUM(H142:I142)</f>
        <v>5000</v>
      </c>
      <c r="K142" s="99" t="e">
        <f t="shared" si="3"/>
        <v>#DIV/0!</v>
      </c>
      <c r="L142" s="55"/>
    </row>
    <row r="143" spans="1:12" ht="12.75">
      <c r="A143" s="6"/>
      <c r="B143" s="6"/>
      <c r="C143" s="6">
        <v>4300</v>
      </c>
      <c r="D143" s="137" t="s">
        <v>57</v>
      </c>
      <c r="E143" s="15"/>
      <c r="F143" s="15"/>
      <c r="G143" s="15">
        <f t="shared" si="6"/>
        <v>0</v>
      </c>
      <c r="H143" s="62">
        <v>2000</v>
      </c>
      <c r="I143" s="62">
        <v>0</v>
      </c>
      <c r="J143" s="99">
        <f>SUM(H143:I143)</f>
        <v>2000</v>
      </c>
      <c r="K143" s="99" t="e">
        <f t="shared" si="3"/>
        <v>#DIV/0!</v>
      </c>
      <c r="L143" s="55"/>
    </row>
    <row r="144" spans="1:12" ht="12.75">
      <c r="A144" s="6"/>
      <c r="B144" s="6"/>
      <c r="C144" s="6">
        <v>4410</v>
      </c>
      <c r="D144" s="137" t="s">
        <v>64</v>
      </c>
      <c r="E144" s="15"/>
      <c r="F144" s="15"/>
      <c r="G144" s="15">
        <f t="shared" si="6"/>
        <v>0</v>
      </c>
      <c r="H144" s="62">
        <v>660</v>
      </c>
      <c r="I144" s="62">
        <v>0</v>
      </c>
      <c r="J144" s="99">
        <v>500</v>
      </c>
      <c r="K144" s="99" t="e">
        <f t="shared" si="3"/>
        <v>#DIV/0!</v>
      </c>
      <c r="L144" s="55"/>
    </row>
    <row r="145" spans="1:12" ht="24">
      <c r="A145" s="6"/>
      <c r="B145" s="6"/>
      <c r="C145" s="6">
        <v>4440</v>
      </c>
      <c r="D145" s="117" t="s">
        <v>67</v>
      </c>
      <c r="E145" s="15"/>
      <c r="F145" s="15"/>
      <c r="G145" s="15">
        <f t="shared" si="6"/>
        <v>0</v>
      </c>
      <c r="H145" s="148">
        <v>14100</v>
      </c>
      <c r="I145" s="148">
        <v>4500</v>
      </c>
      <c r="J145" s="55">
        <v>19100</v>
      </c>
      <c r="K145" s="55" t="e">
        <f t="shared" si="3"/>
        <v>#DIV/0!</v>
      </c>
      <c r="L145" s="55"/>
    </row>
    <row r="146" spans="1:12" ht="12.75">
      <c r="A146" s="6"/>
      <c r="B146" s="49">
        <v>80110</v>
      </c>
      <c r="C146" s="6"/>
      <c r="D146" s="7" t="s">
        <v>96</v>
      </c>
      <c r="E146" s="134">
        <f>SUM(E147:E159)</f>
        <v>0</v>
      </c>
      <c r="F146" s="7"/>
      <c r="G146" s="7">
        <f>SUM(G147:G159)</f>
        <v>0</v>
      </c>
      <c r="H146" s="149">
        <f>SUM(H147:H159)</f>
        <v>1350110</v>
      </c>
      <c r="I146" s="18"/>
      <c r="J146" s="53">
        <f>SUM(J147:J159)</f>
        <v>1872500</v>
      </c>
      <c r="K146" s="53" t="e">
        <f t="shared" si="3"/>
        <v>#DIV/0!</v>
      </c>
      <c r="L146" s="53"/>
    </row>
    <row r="147" spans="1:12" ht="24">
      <c r="A147" s="6"/>
      <c r="B147" s="6"/>
      <c r="C147" s="11">
        <v>3020</v>
      </c>
      <c r="D147" s="117" t="s">
        <v>63</v>
      </c>
      <c r="E147" s="6"/>
      <c r="F147" s="6"/>
      <c r="G147" s="6">
        <v>0</v>
      </c>
      <c r="H147" s="148">
        <v>76000</v>
      </c>
      <c r="I147" s="21"/>
      <c r="J147" s="55">
        <v>77000</v>
      </c>
      <c r="K147" s="55" t="e">
        <f t="shared" si="3"/>
        <v>#DIV/0!</v>
      </c>
      <c r="L147" s="68"/>
    </row>
    <row r="148" spans="1:12" ht="12.75">
      <c r="A148" s="6"/>
      <c r="B148" s="6"/>
      <c r="C148" s="11">
        <v>4010</v>
      </c>
      <c r="D148" s="137" t="s">
        <v>61</v>
      </c>
      <c r="E148" s="6"/>
      <c r="F148" s="6"/>
      <c r="G148" s="6">
        <f aca="true" t="shared" si="7" ref="G148:G158">SUM(E148:F148)</f>
        <v>0</v>
      </c>
      <c r="H148" s="38">
        <v>886300</v>
      </c>
      <c r="I148" s="38"/>
      <c r="J148" s="99">
        <v>907000</v>
      </c>
      <c r="K148" s="99" t="e">
        <f t="shared" si="3"/>
        <v>#DIV/0!</v>
      </c>
      <c r="L148" s="55"/>
    </row>
    <row r="149" spans="1:12" ht="12.75">
      <c r="A149" s="6"/>
      <c r="B149" s="6"/>
      <c r="C149" s="11">
        <v>4040</v>
      </c>
      <c r="D149" s="137" t="s">
        <v>62</v>
      </c>
      <c r="E149" s="6"/>
      <c r="F149" s="6"/>
      <c r="G149" s="6">
        <f t="shared" si="7"/>
        <v>0</v>
      </c>
      <c r="H149" s="38">
        <v>64000</v>
      </c>
      <c r="I149" s="38"/>
      <c r="J149" s="99">
        <v>65000</v>
      </c>
      <c r="K149" s="99" t="e">
        <f t="shared" si="3"/>
        <v>#DIV/0!</v>
      </c>
      <c r="L149" s="55"/>
    </row>
    <row r="150" spans="1:12" ht="12.75">
      <c r="A150" s="6"/>
      <c r="B150" s="6"/>
      <c r="C150" s="11">
        <v>4110</v>
      </c>
      <c r="D150" s="137" t="s">
        <v>86</v>
      </c>
      <c r="E150" s="6"/>
      <c r="F150" s="6"/>
      <c r="G150" s="6">
        <f t="shared" si="7"/>
        <v>0</v>
      </c>
      <c r="H150" s="38">
        <v>176000</v>
      </c>
      <c r="I150" s="38"/>
      <c r="J150" s="99">
        <v>170000</v>
      </c>
      <c r="K150" s="99" t="e">
        <f t="shared" si="3"/>
        <v>#DIV/0!</v>
      </c>
      <c r="L150" s="55"/>
    </row>
    <row r="151" spans="1:12" ht="12.75">
      <c r="A151" s="6"/>
      <c r="B151" s="6"/>
      <c r="C151" s="11">
        <v>4120</v>
      </c>
      <c r="D151" s="137" t="s">
        <v>68</v>
      </c>
      <c r="E151" s="6"/>
      <c r="F151" s="6"/>
      <c r="G151" s="6">
        <f t="shared" si="7"/>
        <v>0</v>
      </c>
      <c r="H151" s="62">
        <v>26000</v>
      </c>
      <c r="I151" s="40"/>
      <c r="J151" s="99">
        <v>24000</v>
      </c>
      <c r="K151" s="99" t="e">
        <f t="shared" si="3"/>
        <v>#DIV/0!</v>
      </c>
      <c r="L151" s="55"/>
    </row>
    <row r="152" spans="1:12" ht="12.75">
      <c r="A152" s="6"/>
      <c r="B152" s="6"/>
      <c r="C152" s="11">
        <v>4210</v>
      </c>
      <c r="D152" s="137" t="s">
        <v>65</v>
      </c>
      <c r="E152" s="6"/>
      <c r="F152" s="6"/>
      <c r="G152" s="6">
        <f t="shared" si="7"/>
        <v>0</v>
      </c>
      <c r="H152" s="38">
        <v>24000</v>
      </c>
      <c r="I152" s="38"/>
      <c r="J152" s="99">
        <v>16000</v>
      </c>
      <c r="K152" s="99" t="e">
        <f t="shared" si="3"/>
        <v>#DIV/0!</v>
      </c>
      <c r="L152" s="55"/>
    </row>
    <row r="153" spans="1:12" ht="24">
      <c r="A153" s="6"/>
      <c r="B153" s="6"/>
      <c r="C153" s="11">
        <v>4240</v>
      </c>
      <c r="D153" s="117" t="s">
        <v>103</v>
      </c>
      <c r="E153" s="6"/>
      <c r="F153" s="6"/>
      <c r="G153" s="6">
        <f t="shared" si="7"/>
        <v>0</v>
      </c>
      <c r="H153" s="38">
        <v>10000</v>
      </c>
      <c r="I153" s="38"/>
      <c r="J153" s="99">
        <f>SUM(H153:I153)</f>
        <v>10000</v>
      </c>
      <c r="K153" s="99" t="e">
        <f t="shared" si="3"/>
        <v>#DIV/0!</v>
      </c>
      <c r="L153" s="55"/>
    </row>
    <row r="154" spans="1:12" ht="12.75">
      <c r="A154" s="6"/>
      <c r="B154" s="6"/>
      <c r="C154" s="11">
        <v>4260</v>
      </c>
      <c r="D154" s="117" t="s">
        <v>66</v>
      </c>
      <c r="E154" s="6"/>
      <c r="F154" s="6"/>
      <c r="G154" s="6">
        <f t="shared" si="7"/>
        <v>0</v>
      </c>
      <c r="H154" s="38">
        <v>20000</v>
      </c>
      <c r="I154" s="38"/>
      <c r="J154" s="99">
        <v>15000</v>
      </c>
      <c r="K154" s="99"/>
      <c r="L154" s="55"/>
    </row>
    <row r="155" spans="1:12" ht="12.75">
      <c r="A155" s="6"/>
      <c r="B155" s="6"/>
      <c r="C155" s="11">
        <v>4300</v>
      </c>
      <c r="D155" s="137" t="s">
        <v>85</v>
      </c>
      <c r="E155" s="6"/>
      <c r="F155" s="6"/>
      <c r="G155" s="6">
        <f t="shared" si="7"/>
        <v>0</v>
      </c>
      <c r="H155" s="62">
        <v>12000</v>
      </c>
      <c r="I155" s="40"/>
      <c r="J155" s="99">
        <v>7000</v>
      </c>
      <c r="K155" s="99" t="e">
        <f t="shared" si="3"/>
        <v>#DIV/0!</v>
      </c>
      <c r="L155" s="55"/>
    </row>
    <row r="156" spans="1:12" ht="12.75">
      <c r="A156" s="6"/>
      <c r="B156" s="6"/>
      <c r="C156" s="11">
        <v>4410</v>
      </c>
      <c r="D156" s="137" t="s">
        <v>64</v>
      </c>
      <c r="E156" s="6"/>
      <c r="F156" s="6"/>
      <c r="G156" s="6">
        <f t="shared" si="7"/>
        <v>0</v>
      </c>
      <c r="H156" s="62">
        <v>1000</v>
      </c>
      <c r="I156" s="40"/>
      <c r="J156" s="99">
        <v>500</v>
      </c>
      <c r="K156" s="99">
        <v>0</v>
      </c>
      <c r="L156" s="55"/>
    </row>
    <row r="157" spans="1:12" ht="12.75">
      <c r="A157" s="6"/>
      <c r="B157" s="6"/>
      <c r="C157" s="11">
        <v>4430</v>
      </c>
      <c r="D157" s="137" t="s">
        <v>58</v>
      </c>
      <c r="E157" s="6"/>
      <c r="F157" s="6"/>
      <c r="G157" s="6">
        <f t="shared" si="7"/>
        <v>0</v>
      </c>
      <c r="H157" s="62">
        <v>1200</v>
      </c>
      <c r="I157" s="40"/>
      <c r="J157" s="99">
        <v>1000</v>
      </c>
      <c r="K157" s="99" t="e">
        <f t="shared" si="3"/>
        <v>#DIV/0!</v>
      </c>
      <c r="L157" s="55"/>
    </row>
    <row r="158" spans="1:12" ht="24">
      <c r="A158" s="6"/>
      <c r="B158" s="6"/>
      <c r="C158" s="11">
        <v>4440</v>
      </c>
      <c r="D158" s="117" t="s">
        <v>67</v>
      </c>
      <c r="E158" s="6"/>
      <c r="F158" s="6"/>
      <c r="G158" s="6">
        <f t="shared" si="7"/>
        <v>0</v>
      </c>
      <c r="H158" s="38">
        <v>53610</v>
      </c>
      <c r="I158" s="38"/>
      <c r="J158" s="99">
        <v>55000</v>
      </c>
      <c r="K158" s="99" t="e">
        <f t="shared" si="3"/>
        <v>#DIV/0!</v>
      </c>
      <c r="L158" s="55"/>
    </row>
    <row r="159" spans="1:12" ht="12.75">
      <c r="A159" s="6"/>
      <c r="B159" s="6"/>
      <c r="C159" s="11">
        <v>6050</v>
      </c>
      <c r="D159" s="117" t="s">
        <v>69</v>
      </c>
      <c r="E159" s="6"/>
      <c r="F159" s="6"/>
      <c r="G159" s="6"/>
      <c r="H159" s="135"/>
      <c r="I159" s="43"/>
      <c r="J159" s="99">
        <v>525000</v>
      </c>
      <c r="K159" s="106" t="e">
        <f t="shared" si="3"/>
        <v>#DIV/0!</v>
      </c>
      <c r="L159" s="55"/>
    </row>
    <row r="160" spans="1:12" ht="12.75">
      <c r="A160" s="6"/>
      <c r="B160" s="49">
        <v>80113</v>
      </c>
      <c r="C160" s="6"/>
      <c r="D160" s="7" t="s">
        <v>97</v>
      </c>
      <c r="E160" s="7"/>
      <c r="F160" s="7"/>
      <c r="G160" s="7">
        <f>SUM(G161:G169)</f>
        <v>0</v>
      </c>
      <c r="H160" s="37"/>
      <c r="I160" s="37"/>
      <c r="J160" s="98">
        <f>SUM(J161:J169)</f>
        <v>249500</v>
      </c>
      <c r="K160" s="98" t="e">
        <f t="shared" si="3"/>
        <v>#DIV/0!</v>
      </c>
      <c r="L160" s="53"/>
    </row>
    <row r="161" spans="1:12" ht="12.75">
      <c r="A161" s="6"/>
      <c r="B161" s="49"/>
      <c r="C161" s="6">
        <v>4010</v>
      </c>
      <c r="D161" s="137" t="s">
        <v>61</v>
      </c>
      <c r="E161" s="7"/>
      <c r="F161" s="7"/>
      <c r="G161" s="15"/>
      <c r="H161" s="37"/>
      <c r="I161" s="37"/>
      <c r="J161" s="99">
        <v>44800</v>
      </c>
      <c r="K161" s="99" t="e">
        <f t="shared" si="3"/>
        <v>#DIV/0!</v>
      </c>
      <c r="L161" s="53"/>
    </row>
    <row r="162" spans="1:12" ht="12.75">
      <c r="A162" s="6"/>
      <c r="B162" s="49"/>
      <c r="C162" s="6">
        <v>4040</v>
      </c>
      <c r="D162" s="137" t="s">
        <v>62</v>
      </c>
      <c r="E162" s="7"/>
      <c r="F162" s="7"/>
      <c r="G162" s="15"/>
      <c r="H162" s="37"/>
      <c r="I162" s="37"/>
      <c r="J162" s="99">
        <v>3100</v>
      </c>
      <c r="K162" s="99" t="e">
        <f t="shared" si="3"/>
        <v>#DIV/0!</v>
      </c>
      <c r="L162" s="53"/>
    </row>
    <row r="163" spans="1:12" ht="12.75">
      <c r="A163" s="6"/>
      <c r="B163" s="49"/>
      <c r="C163" s="6">
        <v>4110</v>
      </c>
      <c r="D163" s="137" t="s">
        <v>86</v>
      </c>
      <c r="E163" s="7"/>
      <c r="F163" s="7"/>
      <c r="G163" s="15"/>
      <c r="H163" s="37"/>
      <c r="I163" s="37"/>
      <c r="J163" s="99">
        <v>8300</v>
      </c>
      <c r="K163" s="99" t="e">
        <f aca="true" t="shared" si="8" ref="K163:K232">J163/G163*100</f>
        <v>#DIV/0!</v>
      </c>
      <c r="L163" s="53"/>
    </row>
    <row r="164" spans="1:12" ht="12.75">
      <c r="A164" s="6"/>
      <c r="B164" s="49"/>
      <c r="C164" s="6">
        <v>4120</v>
      </c>
      <c r="D164" s="137" t="s">
        <v>68</v>
      </c>
      <c r="E164" s="7"/>
      <c r="F164" s="7"/>
      <c r="G164" s="15"/>
      <c r="H164" s="37"/>
      <c r="I164" s="37"/>
      <c r="J164" s="99">
        <v>1200</v>
      </c>
      <c r="K164" s="99" t="e">
        <f t="shared" si="8"/>
        <v>#DIV/0!</v>
      </c>
      <c r="L164" s="53"/>
    </row>
    <row r="165" spans="1:12" ht="12.75">
      <c r="A165" s="6"/>
      <c r="B165" s="49"/>
      <c r="C165" s="6">
        <v>4210</v>
      </c>
      <c r="D165" s="137" t="s">
        <v>65</v>
      </c>
      <c r="E165" s="7"/>
      <c r="F165" s="7"/>
      <c r="G165" s="15"/>
      <c r="H165" s="37"/>
      <c r="I165" s="37"/>
      <c r="J165" s="99">
        <v>33000</v>
      </c>
      <c r="K165" s="99" t="e">
        <f t="shared" si="8"/>
        <v>#DIV/0!</v>
      </c>
      <c r="L165" s="53"/>
    </row>
    <row r="166" spans="1:12" ht="12.75">
      <c r="A166" s="6"/>
      <c r="B166" s="6"/>
      <c r="C166" s="11">
        <v>4300</v>
      </c>
      <c r="D166" s="137" t="s">
        <v>57</v>
      </c>
      <c r="E166" s="6"/>
      <c r="F166" s="6"/>
      <c r="G166" s="15"/>
      <c r="H166" s="40"/>
      <c r="I166" s="40"/>
      <c r="J166" s="99">
        <v>150000</v>
      </c>
      <c r="K166" s="99" t="e">
        <f t="shared" si="8"/>
        <v>#DIV/0!</v>
      </c>
      <c r="L166" s="55"/>
    </row>
    <row r="167" spans="1:12" ht="12.75">
      <c r="A167" s="6"/>
      <c r="B167" s="6"/>
      <c r="C167" s="11">
        <v>4410</v>
      </c>
      <c r="D167" s="137" t="s">
        <v>64</v>
      </c>
      <c r="E167" s="6"/>
      <c r="F167" s="6"/>
      <c r="G167" s="15"/>
      <c r="H167" s="40"/>
      <c r="I167" s="40"/>
      <c r="J167" s="99">
        <v>300</v>
      </c>
      <c r="K167" s="99" t="e">
        <f t="shared" si="8"/>
        <v>#DIV/0!</v>
      </c>
      <c r="L167" s="55"/>
    </row>
    <row r="168" spans="1:12" ht="12.75">
      <c r="A168" s="6"/>
      <c r="B168" s="6"/>
      <c r="C168" s="11">
        <v>4430</v>
      </c>
      <c r="D168" s="137" t="s">
        <v>58</v>
      </c>
      <c r="E168" s="6"/>
      <c r="F168" s="6"/>
      <c r="G168" s="15"/>
      <c r="H168" s="40"/>
      <c r="I168" s="40"/>
      <c r="J168" s="99">
        <v>7000</v>
      </c>
      <c r="K168" s="99" t="e">
        <f t="shared" si="8"/>
        <v>#DIV/0!</v>
      </c>
      <c r="L168" s="55"/>
    </row>
    <row r="169" spans="1:12" ht="24">
      <c r="A169" s="6"/>
      <c r="B169" s="6"/>
      <c r="C169" s="11">
        <v>4440</v>
      </c>
      <c r="D169" s="117" t="s">
        <v>67</v>
      </c>
      <c r="E169" s="6"/>
      <c r="F169" s="6"/>
      <c r="G169" s="15"/>
      <c r="H169" s="40"/>
      <c r="I169" s="40"/>
      <c r="J169" s="99">
        <v>1800</v>
      </c>
      <c r="K169" s="99" t="e">
        <f t="shared" si="8"/>
        <v>#DIV/0!</v>
      </c>
      <c r="L169" s="55"/>
    </row>
    <row r="170" spans="1:12" ht="25.5">
      <c r="A170" s="6"/>
      <c r="B170" s="7">
        <v>80146</v>
      </c>
      <c r="C170" s="11"/>
      <c r="D170" s="9" t="s">
        <v>179</v>
      </c>
      <c r="E170" s="7">
        <f aca="true" t="shared" si="9" ref="E170:J170">SUM(E171:E172)</f>
        <v>0</v>
      </c>
      <c r="F170" s="7">
        <f t="shared" si="9"/>
        <v>0</v>
      </c>
      <c r="G170" s="7">
        <f t="shared" si="9"/>
        <v>0</v>
      </c>
      <c r="H170" s="61">
        <f t="shared" si="9"/>
        <v>14990</v>
      </c>
      <c r="I170" s="61">
        <f t="shared" si="9"/>
        <v>3450</v>
      </c>
      <c r="J170" s="98">
        <f t="shared" si="9"/>
        <v>18900</v>
      </c>
      <c r="K170" s="98" t="e">
        <f t="shared" si="8"/>
        <v>#DIV/0!</v>
      </c>
      <c r="L170" s="55"/>
    </row>
    <row r="171" spans="1:12" ht="12.75">
      <c r="A171" s="6"/>
      <c r="B171" s="6"/>
      <c r="C171" s="11">
        <v>4300</v>
      </c>
      <c r="D171" s="137" t="s">
        <v>57</v>
      </c>
      <c r="E171" s="6"/>
      <c r="F171" s="6"/>
      <c r="G171" s="15">
        <f>SUM(E171:F171)</f>
        <v>0</v>
      </c>
      <c r="H171" s="62">
        <v>8990</v>
      </c>
      <c r="I171" s="62">
        <v>1250</v>
      </c>
      <c r="J171" s="99">
        <v>10500</v>
      </c>
      <c r="K171" s="99" t="e">
        <f t="shared" si="8"/>
        <v>#DIV/0!</v>
      </c>
      <c r="L171" s="55"/>
    </row>
    <row r="172" spans="1:12" ht="12.75">
      <c r="A172" s="6"/>
      <c r="B172" s="6"/>
      <c r="C172" s="11">
        <v>4410</v>
      </c>
      <c r="D172" s="137" t="s">
        <v>64</v>
      </c>
      <c r="E172" s="6"/>
      <c r="F172" s="6"/>
      <c r="G172" s="15">
        <f>SUM(E172:F172)</f>
        <v>0</v>
      </c>
      <c r="H172" s="62">
        <v>6000</v>
      </c>
      <c r="I172" s="62">
        <v>2200</v>
      </c>
      <c r="J172" s="99">
        <v>8400</v>
      </c>
      <c r="K172" s="99" t="e">
        <f t="shared" si="8"/>
        <v>#DIV/0!</v>
      </c>
      <c r="L172" s="55"/>
    </row>
    <row r="173" spans="1:12" ht="12.75">
      <c r="A173" s="6"/>
      <c r="B173" s="49">
        <v>80195</v>
      </c>
      <c r="C173" s="6"/>
      <c r="D173" s="7" t="s">
        <v>6</v>
      </c>
      <c r="E173" s="7"/>
      <c r="F173" s="7"/>
      <c r="G173" s="7">
        <f>SUM(G174:G176)</f>
        <v>0</v>
      </c>
      <c r="H173" s="37"/>
      <c r="I173" s="37"/>
      <c r="J173" s="98">
        <f>SUM(J174:J176)</f>
        <v>35465</v>
      </c>
      <c r="K173" s="98" t="e">
        <f t="shared" si="8"/>
        <v>#DIV/0!</v>
      </c>
      <c r="L173" s="53"/>
    </row>
    <row r="174" spans="1:12" ht="12.75">
      <c r="A174" s="6"/>
      <c r="B174" s="11"/>
      <c r="C174" s="11">
        <v>4170</v>
      </c>
      <c r="D174" s="117" t="s">
        <v>294</v>
      </c>
      <c r="E174" s="15"/>
      <c r="F174" s="15"/>
      <c r="G174" s="15"/>
      <c r="H174" s="40"/>
      <c r="I174" s="40"/>
      <c r="J174" s="99">
        <v>1500</v>
      </c>
      <c r="K174" s="99" t="e">
        <f t="shared" si="8"/>
        <v>#DIV/0!</v>
      </c>
      <c r="L174" s="55"/>
    </row>
    <row r="175" spans="1:12" ht="12.75">
      <c r="A175" s="6"/>
      <c r="B175" s="11"/>
      <c r="C175" s="11">
        <v>4210</v>
      </c>
      <c r="D175" s="117" t="s">
        <v>65</v>
      </c>
      <c r="E175" s="15"/>
      <c r="F175" s="15"/>
      <c r="G175" s="15"/>
      <c r="H175" s="40"/>
      <c r="I175" s="40"/>
      <c r="J175" s="99">
        <v>1500</v>
      </c>
      <c r="K175" s="99" t="e">
        <f t="shared" si="8"/>
        <v>#DIV/0!</v>
      </c>
      <c r="L175" s="55"/>
    </row>
    <row r="176" spans="1:12" ht="13.5" thickBot="1">
      <c r="A176" s="30"/>
      <c r="B176" s="87"/>
      <c r="C176" s="87">
        <v>4300</v>
      </c>
      <c r="D176" s="272" t="s">
        <v>57</v>
      </c>
      <c r="E176" s="191"/>
      <c r="F176" s="191"/>
      <c r="G176" s="191"/>
      <c r="H176" s="295"/>
      <c r="I176" s="295"/>
      <c r="J176" s="282">
        <v>32465</v>
      </c>
      <c r="K176" s="282" t="e">
        <f t="shared" si="8"/>
        <v>#DIV/0!</v>
      </c>
      <c r="L176" s="101"/>
    </row>
    <row r="177" spans="1:12" ht="13.5" thickBot="1">
      <c r="A177" s="214">
        <v>851</v>
      </c>
      <c r="B177" s="175"/>
      <c r="C177" s="175"/>
      <c r="D177" s="178" t="s">
        <v>98</v>
      </c>
      <c r="E177" s="265"/>
      <c r="F177" s="265"/>
      <c r="G177" s="265">
        <f>G181</f>
        <v>57000</v>
      </c>
      <c r="H177" s="266"/>
      <c r="I177" s="266"/>
      <c r="J177" s="267">
        <f>J181+J178</f>
        <v>70000</v>
      </c>
      <c r="K177" s="267">
        <f t="shared" si="8"/>
        <v>122.80701754385966</v>
      </c>
      <c r="L177" s="268"/>
    </row>
    <row r="178" spans="1:12" ht="12.75">
      <c r="A178" s="153"/>
      <c r="B178" s="297">
        <v>85153</v>
      </c>
      <c r="C178" s="72"/>
      <c r="D178" s="297" t="s">
        <v>304</v>
      </c>
      <c r="E178" s="314"/>
      <c r="F178" s="314"/>
      <c r="G178" s="262"/>
      <c r="H178" s="263"/>
      <c r="I178" s="263"/>
      <c r="J178" s="294">
        <f>SUM(J179:J180)</f>
        <v>4000</v>
      </c>
      <c r="K178" s="294"/>
      <c r="L178" s="194"/>
    </row>
    <row r="179" spans="1:12" ht="12.75">
      <c r="A179" s="47"/>
      <c r="B179" s="6"/>
      <c r="C179" s="11">
        <v>4210</v>
      </c>
      <c r="D179" s="254" t="s">
        <v>65</v>
      </c>
      <c r="E179" s="14"/>
      <c r="F179" s="14"/>
      <c r="G179" s="46"/>
      <c r="H179" s="63"/>
      <c r="I179" s="63"/>
      <c r="J179" s="111">
        <v>1500</v>
      </c>
      <c r="K179" s="120"/>
      <c r="L179" s="95"/>
    </row>
    <row r="180" spans="1:12" ht="12.75">
      <c r="A180" s="47"/>
      <c r="B180" s="6"/>
      <c r="C180" s="11">
        <v>4300</v>
      </c>
      <c r="D180" s="254" t="s">
        <v>57</v>
      </c>
      <c r="E180" s="14"/>
      <c r="F180" s="14"/>
      <c r="G180" s="46"/>
      <c r="H180" s="63"/>
      <c r="I180" s="63"/>
      <c r="J180" s="111">
        <v>2500</v>
      </c>
      <c r="K180" s="120"/>
      <c r="L180" s="95"/>
    </row>
    <row r="181" spans="1:12" ht="12.75">
      <c r="A181" s="11"/>
      <c r="B181" s="49">
        <v>85154</v>
      </c>
      <c r="C181" s="6"/>
      <c r="D181" s="7" t="s">
        <v>111</v>
      </c>
      <c r="E181" s="12"/>
      <c r="F181" s="12"/>
      <c r="G181" s="12">
        <f>SUM(G182:G188)</f>
        <v>57000</v>
      </c>
      <c r="H181" s="41"/>
      <c r="I181" s="41"/>
      <c r="J181" s="96">
        <f>SUM(J182:J188)</f>
        <v>66000</v>
      </c>
      <c r="K181" s="96">
        <f t="shared" si="8"/>
        <v>115.78947368421053</v>
      </c>
      <c r="L181" s="56"/>
    </row>
    <row r="182" spans="1:12" ht="49.5" customHeight="1">
      <c r="A182" s="11"/>
      <c r="B182" s="49"/>
      <c r="C182" s="11">
        <v>2830</v>
      </c>
      <c r="D182" s="117" t="s">
        <v>231</v>
      </c>
      <c r="E182" s="12"/>
      <c r="F182" s="12"/>
      <c r="G182" s="121">
        <v>3000</v>
      </c>
      <c r="H182" s="41"/>
      <c r="I182" s="41"/>
      <c r="J182" s="111">
        <v>3000</v>
      </c>
      <c r="K182" s="111">
        <f t="shared" si="8"/>
        <v>100</v>
      </c>
      <c r="L182" s="56"/>
    </row>
    <row r="183" spans="1:12" ht="12.75">
      <c r="A183" s="11"/>
      <c r="B183" s="6"/>
      <c r="C183" s="6">
        <v>3110</v>
      </c>
      <c r="D183" s="137" t="s">
        <v>99</v>
      </c>
      <c r="E183" s="17"/>
      <c r="F183" s="17"/>
      <c r="G183" s="17">
        <v>8000</v>
      </c>
      <c r="H183" s="35"/>
      <c r="I183" s="35"/>
      <c r="J183" s="97">
        <v>12000</v>
      </c>
      <c r="K183" s="97">
        <f t="shared" si="8"/>
        <v>150</v>
      </c>
      <c r="L183" s="57"/>
    </row>
    <row r="184" spans="1:12" ht="12.75">
      <c r="A184" s="11"/>
      <c r="B184" s="6"/>
      <c r="C184" s="6">
        <v>4170</v>
      </c>
      <c r="D184" s="137" t="s">
        <v>294</v>
      </c>
      <c r="E184" s="17"/>
      <c r="F184" s="17"/>
      <c r="G184" s="17"/>
      <c r="H184" s="35"/>
      <c r="I184" s="35"/>
      <c r="J184" s="97">
        <v>7000</v>
      </c>
      <c r="K184" s="97"/>
      <c r="L184" s="57"/>
    </row>
    <row r="185" spans="1:12" ht="12.75">
      <c r="A185" s="11"/>
      <c r="B185" s="6"/>
      <c r="C185" s="6">
        <v>4210</v>
      </c>
      <c r="D185" s="137" t="s">
        <v>65</v>
      </c>
      <c r="E185" s="17"/>
      <c r="F185" s="17"/>
      <c r="G185" s="17">
        <v>8000</v>
      </c>
      <c r="H185" s="35"/>
      <c r="I185" s="35"/>
      <c r="J185" s="97">
        <v>7500</v>
      </c>
      <c r="K185" s="97">
        <f t="shared" si="8"/>
        <v>93.75</v>
      </c>
      <c r="L185" s="57"/>
    </row>
    <row r="186" spans="1:12" ht="12.75">
      <c r="A186" s="11"/>
      <c r="B186" s="6"/>
      <c r="C186" s="6">
        <v>4300</v>
      </c>
      <c r="D186" s="137" t="s">
        <v>57</v>
      </c>
      <c r="E186" s="17"/>
      <c r="F186" s="17"/>
      <c r="G186" s="17">
        <v>37700</v>
      </c>
      <c r="H186" s="35"/>
      <c r="I186" s="35"/>
      <c r="J186" s="97">
        <v>36200</v>
      </c>
      <c r="K186" s="97">
        <f t="shared" si="8"/>
        <v>96.02122015915118</v>
      </c>
      <c r="L186" s="57"/>
    </row>
    <row r="187" spans="1:12" ht="12.75">
      <c r="A187" s="11"/>
      <c r="B187" s="6"/>
      <c r="C187" s="6">
        <v>4410</v>
      </c>
      <c r="D187" s="137" t="s">
        <v>64</v>
      </c>
      <c r="E187" s="17"/>
      <c r="F187" s="17"/>
      <c r="G187" s="17">
        <v>100</v>
      </c>
      <c r="H187" s="16"/>
      <c r="I187" s="16"/>
      <c r="J187" s="57">
        <v>100</v>
      </c>
      <c r="K187" s="57">
        <f t="shared" si="8"/>
        <v>100</v>
      </c>
      <c r="L187" s="57"/>
    </row>
    <row r="188" spans="1:12" ht="13.5" thickBot="1">
      <c r="A188" s="87"/>
      <c r="B188" s="30"/>
      <c r="C188" s="315">
        <v>4430</v>
      </c>
      <c r="D188" s="139" t="s">
        <v>58</v>
      </c>
      <c r="E188" s="290"/>
      <c r="F188" s="290"/>
      <c r="G188" s="290">
        <v>200</v>
      </c>
      <c r="H188" s="162"/>
      <c r="I188" s="162"/>
      <c r="J188" s="276">
        <v>200</v>
      </c>
      <c r="K188" s="276">
        <f t="shared" si="8"/>
        <v>100</v>
      </c>
      <c r="L188" s="276"/>
    </row>
    <row r="189" spans="1:12" ht="13.5" thickBot="1">
      <c r="A189" s="214">
        <v>852</v>
      </c>
      <c r="B189" s="175"/>
      <c r="C189" s="175"/>
      <c r="D189" s="178" t="s">
        <v>200</v>
      </c>
      <c r="E189" s="265"/>
      <c r="F189" s="265"/>
      <c r="G189" s="265">
        <f>G203+G205+G207+G209+G190+G226</f>
        <v>1453372</v>
      </c>
      <c r="H189" s="266"/>
      <c r="I189" s="266"/>
      <c r="J189" s="267">
        <f>J203+J205+J207+J209+J190+J226</f>
        <v>2399700</v>
      </c>
      <c r="K189" s="267">
        <f t="shared" si="8"/>
        <v>165.11257957357097</v>
      </c>
      <c r="L189" s="267">
        <f>L203+L205+L209+L190</f>
        <v>1839100</v>
      </c>
    </row>
    <row r="190" spans="1:12" ht="51">
      <c r="A190" s="153"/>
      <c r="B190" s="291">
        <v>85212</v>
      </c>
      <c r="C190" s="72"/>
      <c r="D190" s="193" t="s">
        <v>306</v>
      </c>
      <c r="E190" s="262"/>
      <c r="F190" s="262"/>
      <c r="G190" s="292">
        <f>SUM(G191:G195)</f>
        <v>1006800</v>
      </c>
      <c r="H190" s="263"/>
      <c r="I190" s="263"/>
      <c r="J190" s="284">
        <f>SUM(J191:J202)</f>
        <v>1822000</v>
      </c>
      <c r="K190" s="195">
        <f t="shared" si="8"/>
        <v>180.9694080254271</v>
      </c>
      <c r="L190" s="195">
        <f>SUM(L191:L202)</f>
        <v>1822000</v>
      </c>
    </row>
    <row r="191" spans="1:12" ht="12.75">
      <c r="A191" s="47"/>
      <c r="B191" s="118"/>
      <c r="C191" s="6">
        <v>3110</v>
      </c>
      <c r="D191" s="140" t="s">
        <v>99</v>
      </c>
      <c r="E191" s="46"/>
      <c r="F191" s="46"/>
      <c r="G191" s="121">
        <v>975000</v>
      </c>
      <c r="H191" s="63"/>
      <c r="I191" s="63"/>
      <c r="J191" s="111">
        <v>1767340</v>
      </c>
      <c r="K191" s="159">
        <f t="shared" si="8"/>
        <v>181.26564102564103</v>
      </c>
      <c r="L191" s="159">
        <f>J191</f>
        <v>1767340</v>
      </c>
    </row>
    <row r="192" spans="1:12" ht="12.75">
      <c r="A192" s="47"/>
      <c r="B192" s="118"/>
      <c r="C192" s="6">
        <v>4010</v>
      </c>
      <c r="D192" s="140" t="s">
        <v>61</v>
      </c>
      <c r="E192" s="46"/>
      <c r="F192" s="46"/>
      <c r="G192" s="121">
        <v>19000</v>
      </c>
      <c r="H192" s="63"/>
      <c r="I192" s="63"/>
      <c r="J192" s="111">
        <v>20006</v>
      </c>
      <c r="K192" s="159">
        <f t="shared" si="8"/>
        <v>105.29473684210527</v>
      </c>
      <c r="L192" s="159">
        <f>J192</f>
        <v>20006</v>
      </c>
    </row>
    <row r="193" spans="1:12" ht="12.75">
      <c r="A193" s="47"/>
      <c r="B193" s="118"/>
      <c r="C193" s="6">
        <v>4040</v>
      </c>
      <c r="D193" s="140" t="s">
        <v>62</v>
      </c>
      <c r="E193" s="46"/>
      <c r="F193" s="46"/>
      <c r="G193" s="121"/>
      <c r="H193" s="63"/>
      <c r="I193" s="63"/>
      <c r="J193" s="111">
        <v>1600</v>
      </c>
      <c r="K193" s="159"/>
      <c r="L193" s="159">
        <f>J193</f>
        <v>1600</v>
      </c>
    </row>
    <row r="194" spans="1:12" ht="12.75">
      <c r="A194" s="47"/>
      <c r="B194" s="118"/>
      <c r="C194" s="6">
        <v>4110</v>
      </c>
      <c r="D194" s="140" t="s">
        <v>180</v>
      </c>
      <c r="E194" s="46"/>
      <c r="F194" s="46"/>
      <c r="G194" s="121">
        <v>12300</v>
      </c>
      <c r="H194" s="63"/>
      <c r="I194" s="63"/>
      <c r="J194" s="111">
        <v>24660</v>
      </c>
      <c r="K194" s="159">
        <f t="shared" si="8"/>
        <v>200.4878048780488</v>
      </c>
      <c r="L194" s="159">
        <f>J194</f>
        <v>24660</v>
      </c>
    </row>
    <row r="195" spans="1:12" ht="12.75">
      <c r="A195" s="47"/>
      <c r="B195" s="118"/>
      <c r="C195" s="6">
        <v>4120</v>
      </c>
      <c r="D195" s="140" t="s">
        <v>68</v>
      </c>
      <c r="E195" s="46"/>
      <c r="F195" s="46"/>
      <c r="G195" s="121">
        <v>500</v>
      </c>
      <c r="H195" s="63"/>
      <c r="I195" s="63"/>
      <c r="J195" s="111">
        <v>510</v>
      </c>
      <c r="K195" s="159">
        <f t="shared" si="8"/>
        <v>102</v>
      </c>
      <c r="L195" s="159">
        <f>J195</f>
        <v>510</v>
      </c>
    </row>
    <row r="196" spans="1:12" ht="12.75">
      <c r="A196" s="47"/>
      <c r="B196" s="118"/>
      <c r="C196" s="6">
        <v>4210</v>
      </c>
      <c r="D196" s="140" t="s">
        <v>65</v>
      </c>
      <c r="E196" s="46"/>
      <c r="F196" s="46"/>
      <c r="G196" s="121"/>
      <c r="H196" s="63"/>
      <c r="I196" s="63"/>
      <c r="J196" s="111">
        <v>1500</v>
      </c>
      <c r="K196" s="111"/>
      <c r="L196" s="159">
        <f aca="true" t="shared" si="10" ref="L196:L202">J196</f>
        <v>1500</v>
      </c>
    </row>
    <row r="197" spans="1:12" ht="12.75">
      <c r="A197" s="47"/>
      <c r="B197" s="118"/>
      <c r="C197" s="6">
        <v>4300</v>
      </c>
      <c r="D197" s="140" t="s">
        <v>57</v>
      </c>
      <c r="E197" s="46"/>
      <c r="F197" s="46"/>
      <c r="G197" s="121"/>
      <c r="H197" s="63"/>
      <c r="I197" s="63"/>
      <c r="J197" s="111">
        <v>1000</v>
      </c>
      <c r="K197" s="111"/>
      <c r="L197" s="159">
        <f t="shared" si="10"/>
        <v>1000</v>
      </c>
    </row>
    <row r="198" spans="1:12" ht="12.75">
      <c r="A198" s="47"/>
      <c r="B198" s="118"/>
      <c r="C198" s="6">
        <v>4410</v>
      </c>
      <c r="D198" s="140" t="s">
        <v>64</v>
      </c>
      <c r="E198" s="46"/>
      <c r="F198" s="46"/>
      <c r="G198" s="121"/>
      <c r="H198" s="63"/>
      <c r="I198" s="63"/>
      <c r="J198" s="111">
        <v>500</v>
      </c>
      <c r="K198" s="111"/>
      <c r="L198" s="159">
        <f t="shared" si="10"/>
        <v>500</v>
      </c>
    </row>
    <row r="199" spans="1:12" ht="25.5">
      <c r="A199" s="47"/>
      <c r="B199" s="118"/>
      <c r="C199" s="6">
        <v>4440</v>
      </c>
      <c r="D199" s="140" t="s">
        <v>67</v>
      </c>
      <c r="E199" s="46"/>
      <c r="F199" s="46"/>
      <c r="G199" s="121"/>
      <c r="H199" s="63"/>
      <c r="I199" s="63"/>
      <c r="J199" s="111">
        <v>884</v>
      </c>
      <c r="K199" s="111"/>
      <c r="L199" s="159">
        <f t="shared" si="10"/>
        <v>884</v>
      </c>
    </row>
    <row r="200" spans="1:12" ht="25.5">
      <c r="A200" s="47"/>
      <c r="B200" s="118"/>
      <c r="C200" s="6">
        <v>4700</v>
      </c>
      <c r="D200" s="140" t="s">
        <v>357</v>
      </c>
      <c r="E200" s="46"/>
      <c r="F200" s="46"/>
      <c r="G200" s="121"/>
      <c r="H200" s="63"/>
      <c r="I200" s="63"/>
      <c r="J200" s="111">
        <v>1000</v>
      </c>
      <c r="K200" s="111"/>
      <c r="L200" s="159">
        <f t="shared" si="10"/>
        <v>1000</v>
      </c>
    </row>
    <row r="201" spans="1:12" ht="30" customHeight="1">
      <c r="A201" s="47"/>
      <c r="B201" s="118"/>
      <c r="C201" s="6">
        <v>4740</v>
      </c>
      <c r="D201" s="140" t="s">
        <v>358</v>
      </c>
      <c r="E201" s="46"/>
      <c r="F201" s="46"/>
      <c r="G201" s="121"/>
      <c r="H201" s="63"/>
      <c r="I201" s="63"/>
      <c r="J201" s="111">
        <v>1500</v>
      </c>
      <c r="K201" s="111"/>
      <c r="L201" s="159">
        <f t="shared" si="10"/>
        <v>1500</v>
      </c>
    </row>
    <row r="202" spans="1:12" ht="25.5">
      <c r="A202" s="47"/>
      <c r="B202" s="118"/>
      <c r="C202" s="6">
        <v>4750</v>
      </c>
      <c r="D202" s="140" t="s">
        <v>359</v>
      </c>
      <c r="E202" s="46"/>
      <c r="F202" s="46"/>
      <c r="G202" s="121"/>
      <c r="H202" s="63"/>
      <c r="I202" s="63"/>
      <c r="J202" s="111">
        <v>1500</v>
      </c>
      <c r="K202" s="111"/>
      <c r="L202" s="159">
        <f t="shared" si="10"/>
        <v>1500</v>
      </c>
    </row>
    <row r="203" spans="1:33" ht="54.75" customHeight="1">
      <c r="A203" s="47"/>
      <c r="B203" s="49">
        <v>85213</v>
      </c>
      <c r="C203" s="6"/>
      <c r="D203" s="9" t="s">
        <v>242</v>
      </c>
      <c r="E203" s="46"/>
      <c r="F203" s="46"/>
      <c r="G203" s="12">
        <f>SUM(G204)</f>
        <v>3400</v>
      </c>
      <c r="H203" s="63"/>
      <c r="I203" s="63"/>
      <c r="J203" s="96">
        <f>J204</f>
        <v>3900</v>
      </c>
      <c r="K203" s="96">
        <f t="shared" si="8"/>
        <v>114.70588235294117</v>
      </c>
      <c r="L203" s="56">
        <f>L204</f>
        <v>3900</v>
      </c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</row>
    <row r="204" spans="1:33" ht="12.75">
      <c r="A204" s="47"/>
      <c r="B204" s="6"/>
      <c r="C204" s="11">
        <v>4130</v>
      </c>
      <c r="D204" s="137" t="s">
        <v>100</v>
      </c>
      <c r="E204" s="46"/>
      <c r="F204" s="46"/>
      <c r="G204" s="17">
        <v>3400</v>
      </c>
      <c r="H204" s="63"/>
      <c r="I204" s="63"/>
      <c r="J204" s="97">
        <v>3900</v>
      </c>
      <c r="K204" s="97">
        <f t="shared" si="8"/>
        <v>114.70588235294117</v>
      </c>
      <c r="L204" s="57">
        <f>J204</f>
        <v>3900</v>
      </c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</row>
    <row r="205" spans="1:12" ht="25.5">
      <c r="A205" s="6"/>
      <c r="B205" s="49">
        <v>85214</v>
      </c>
      <c r="C205" s="6"/>
      <c r="D205" s="9" t="s">
        <v>297</v>
      </c>
      <c r="E205" s="7"/>
      <c r="F205" s="7"/>
      <c r="G205" s="7">
        <f>SUM(G206:G206)</f>
        <v>152000</v>
      </c>
      <c r="H205" s="41"/>
      <c r="I205" s="41"/>
      <c r="J205" s="96">
        <f>SUM(J206:J206)</f>
        <v>198100</v>
      </c>
      <c r="K205" s="96">
        <f t="shared" si="8"/>
        <v>130.32894736842104</v>
      </c>
      <c r="L205" s="56">
        <f>SUM(L206:L206)</f>
        <v>13200</v>
      </c>
    </row>
    <row r="206" spans="1:12" ht="12.75">
      <c r="A206" s="6"/>
      <c r="B206" s="6"/>
      <c r="C206" s="11">
        <v>3110</v>
      </c>
      <c r="D206" s="137" t="s">
        <v>177</v>
      </c>
      <c r="E206" s="6"/>
      <c r="F206" s="6"/>
      <c r="G206" s="6">
        <v>152000</v>
      </c>
      <c r="H206" s="35"/>
      <c r="I206" s="35"/>
      <c r="J206" s="97">
        <v>198100</v>
      </c>
      <c r="K206" s="97">
        <f t="shared" si="8"/>
        <v>130.32894736842104</v>
      </c>
      <c r="L206" s="57">
        <v>13200</v>
      </c>
    </row>
    <row r="207" spans="1:12" ht="12.75">
      <c r="A207" s="6"/>
      <c r="B207" s="49">
        <v>85215</v>
      </c>
      <c r="C207" s="6"/>
      <c r="D207" s="7" t="s">
        <v>48</v>
      </c>
      <c r="E207" s="7"/>
      <c r="F207" s="7"/>
      <c r="G207" s="7">
        <f>SUM(G208:G208)</f>
        <v>80000</v>
      </c>
      <c r="H207" s="41"/>
      <c r="I207" s="41"/>
      <c r="J207" s="96">
        <f>SUM(J208:J208)</f>
        <v>75000</v>
      </c>
      <c r="K207" s="96">
        <f t="shared" si="8"/>
        <v>93.75</v>
      </c>
      <c r="L207" s="56"/>
    </row>
    <row r="208" spans="1:12" ht="12.75">
      <c r="A208" s="6"/>
      <c r="B208" s="6"/>
      <c r="C208" s="11">
        <v>3110</v>
      </c>
      <c r="D208" s="137" t="s">
        <v>99</v>
      </c>
      <c r="E208" s="6"/>
      <c r="F208" s="6"/>
      <c r="G208" s="6">
        <v>80000</v>
      </c>
      <c r="H208" s="35"/>
      <c r="I208" s="35"/>
      <c r="J208" s="97">
        <v>75000</v>
      </c>
      <c r="K208" s="97">
        <f t="shared" si="8"/>
        <v>93.75</v>
      </c>
      <c r="L208" s="57"/>
    </row>
    <row r="209" spans="1:12" ht="12.75">
      <c r="A209" s="6"/>
      <c r="B209" s="49">
        <v>85219</v>
      </c>
      <c r="C209" s="6"/>
      <c r="D209" s="7" t="s">
        <v>49</v>
      </c>
      <c r="E209" s="7"/>
      <c r="F209" s="7"/>
      <c r="G209" s="7">
        <f>SUM(G210:G222)</f>
        <v>164300</v>
      </c>
      <c r="H209" s="41"/>
      <c r="I209" s="41"/>
      <c r="J209" s="96">
        <f>SUM(J210:J225)</f>
        <v>265000</v>
      </c>
      <c r="K209" s="96">
        <f t="shared" si="8"/>
        <v>161.29032258064515</v>
      </c>
      <c r="L209" s="56"/>
    </row>
    <row r="210" spans="1:12" ht="24">
      <c r="A210" s="6"/>
      <c r="B210" s="6"/>
      <c r="C210" s="11">
        <v>3020</v>
      </c>
      <c r="D210" s="117" t="s">
        <v>63</v>
      </c>
      <c r="E210" s="6"/>
      <c r="F210" s="6"/>
      <c r="G210" s="6">
        <v>1700</v>
      </c>
      <c r="H210" s="35"/>
      <c r="I210" s="35"/>
      <c r="J210" s="97">
        <v>1900</v>
      </c>
      <c r="K210" s="97">
        <f t="shared" si="8"/>
        <v>111.76470588235294</v>
      </c>
      <c r="L210" s="57"/>
    </row>
    <row r="211" spans="1:12" ht="12.75">
      <c r="A211" s="6"/>
      <c r="B211" s="6"/>
      <c r="C211" s="11">
        <v>4010</v>
      </c>
      <c r="D211" s="137" t="s">
        <v>61</v>
      </c>
      <c r="E211" s="6"/>
      <c r="F211" s="6"/>
      <c r="G211" s="6">
        <v>105000</v>
      </c>
      <c r="H211" s="35"/>
      <c r="I211" s="35"/>
      <c r="J211" s="97">
        <v>172000</v>
      </c>
      <c r="K211" s="97">
        <f t="shared" si="8"/>
        <v>163.8095238095238</v>
      </c>
      <c r="L211" s="57"/>
    </row>
    <row r="212" spans="1:12" ht="12.75">
      <c r="A212" s="6"/>
      <c r="B212" s="6"/>
      <c r="C212" s="11">
        <v>4040</v>
      </c>
      <c r="D212" s="137" t="s">
        <v>62</v>
      </c>
      <c r="E212" s="6"/>
      <c r="F212" s="6"/>
      <c r="G212" s="6">
        <v>8300</v>
      </c>
      <c r="H212" s="35"/>
      <c r="I212" s="35"/>
      <c r="J212" s="97">
        <v>13000</v>
      </c>
      <c r="K212" s="97">
        <f t="shared" si="8"/>
        <v>156.6265060240964</v>
      </c>
      <c r="L212" s="57"/>
    </row>
    <row r="213" spans="1:12" ht="12.75">
      <c r="A213" s="6"/>
      <c r="B213" s="6"/>
      <c r="C213" s="11">
        <v>4110</v>
      </c>
      <c r="D213" s="137" t="s">
        <v>86</v>
      </c>
      <c r="E213" s="6"/>
      <c r="F213" s="6"/>
      <c r="G213" s="6">
        <v>19000</v>
      </c>
      <c r="H213" s="35"/>
      <c r="I213" s="35"/>
      <c r="J213" s="97">
        <v>31500</v>
      </c>
      <c r="K213" s="97">
        <f t="shared" si="8"/>
        <v>165.78947368421052</v>
      </c>
      <c r="L213" s="57"/>
    </row>
    <row r="214" spans="1:12" ht="12.75">
      <c r="A214" s="6"/>
      <c r="B214" s="6"/>
      <c r="C214" s="11">
        <v>4120</v>
      </c>
      <c r="D214" s="137" t="s">
        <v>68</v>
      </c>
      <c r="E214" s="6"/>
      <c r="F214" s="6"/>
      <c r="G214" s="6">
        <v>2700</v>
      </c>
      <c r="H214" s="35"/>
      <c r="I214" s="35"/>
      <c r="J214" s="97">
        <v>4500</v>
      </c>
      <c r="K214" s="97">
        <f t="shared" si="8"/>
        <v>166.66666666666669</v>
      </c>
      <c r="L214" s="57"/>
    </row>
    <row r="215" spans="1:12" ht="12.75">
      <c r="A215" s="6"/>
      <c r="B215" s="6"/>
      <c r="C215" s="11">
        <v>4210</v>
      </c>
      <c r="D215" s="137" t="s">
        <v>65</v>
      </c>
      <c r="E215" s="6"/>
      <c r="F215" s="6"/>
      <c r="G215" s="6">
        <v>8000</v>
      </c>
      <c r="H215" s="35"/>
      <c r="I215" s="35"/>
      <c r="J215" s="97">
        <v>9000</v>
      </c>
      <c r="K215" s="97">
        <f t="shared" si="8"/>
        <v>112.5</v>
      </c>
      <c r="L215" s="57"/>
    </row>
    <row r="216" spans="1:12" ht="12.75">
      <c r="A216" s="6"/>
      <c r="B216" s="6"/>
      <c r="C216" s="11">
        <v>4260</v>
      </c>
      <c r="D216" s="137" t="s">
        <v>66</v>
      </c>
      <c r="E216" s="6"/>
      <c r="F216" s="6"/>
      <c r="G216" s="6">
        <v>5500</v>
      </c>
      <c r="H216" s="35"/>
      <c r="I216" s="35"/>
      <c r="J216" s="97">
        <v>7000</v>
      </c>
      <c r="K216" s="97">
        <f t="shared" si="8"/>
        <v>127.27272727272727</v>
      </c>
      <c r="L216" s="57"/>
    </row>
    <row r="217" spans="1:12" ht="12.75">
      <c r="A217" s="6"/>
      <c r="B217" s="6"/>
      <c r="C217" s="11">
        <v>4280</v>
      </c>
      <c r="D217" s="137" t="s">
        <v>360</v>
      </c>
      <c r="E217" s="6"/>
      <c r="F217" s="6"/>
      <c r="G217" s="6"/>
      <c r="H217" s="35"/>
      <c r="I217" s="35"/>
      <c r="J217" s="97">
        <v>500</v>
      </c>
      <c r="K217" s="97"/>
      <c r="L217" s="57"/>
    </row>
    <row r="218" spans="1:12" ht="24">
      <c r="A218" s="6"/>
      <c r="B218" s="6"/>
      <c r="C218" s="11">
        <v>4370</v>
      </c>
      <c r="D218" s="117" t="s">
        <v>361</v>
      </c>
      <c r="E218" s="6"/>
      <c r="F218" s="6"/>
      <c r="G218" s="6"/>
      <c r="H218" s="35"/>
      <c r="I218" s="35"/>
      <c r="J218" s="97">
        <v>4000</v>
      </c>
      <c r="K218" s="97"/>
      <c r="L218" s="57"/>
    </row>
    <row r="219" spans="1:12" ht="12.75">
      <c r="A219" s="6"/>
      <c r="B219" s="6"/>
      <c r="C219" s="11">
        <v>4300</v>
      </c>
      <c r="D219" s="137" t="s">
        <v>85</v>
      </c>
      <c r="E219" s="6"/>
      <c r="F219" s="6"/>
      <c r="G219" s="6">
        <v>10000</v>
      </c>
      <c r="H219" s="35"/>
      <c r="I219" s="35"/>
      <c r="J219" s="97">
        <v>8000</v>
      </c>
      <c r="K219" s="97">
        <f t="shared" si="8"/>
        <v>80</v>
      </c>
      <c r="L219" s="57"/>
    </row>
    <row r="220" spans="1:12" ht="12.75">
      <c r="A220" s="6"/>
      <c r="B220" s="6"/>
      <c r="C220" s="11">
        <v>4410</v>
      </c>
      <c r="D220" s="137" t="s">
        <v>64</v>
      </c>
      <c r="E220" s="6"/>
      <c r="F220" s="6"/>
      <c r="G220" s="6">
        <v>400</v>
      </c>
      <c r="H220" s="35"/>
      <c r="I220" s="35"/>
      <c r="J220" s="97">
        <v>1200</v>
      </c>
      <c r="K220" s="97">
        <f t="shared" si="8"/>
        <v>300</v>
      </c>
      <c r="L220" s="57"/>
    </row>
    <row r="221" spans="1:12" ht="12.75">
      <c r="A221" s="6"/>
      <c r="B221" s="6"/>
      <c r="C221" s="11">
        <v>4430</v>
      </c>
      <c r="D221" s="137" t="s">
        <v>58</v>
      </c>
      <c r="E221" s="6"/>
      <c r="F221" s="6"/>
      <c r="G221" s="6"/>
      <c r="H221" s="35"/>
      <c r="I221" s="35"/>
      <c r="J221" s="97">
        <v>800</v>
      </c>
      <c r="K221" s="97"/>
      <c r="L221" s="57"/>
    </row>
    <row r="222" spans="1:12" ht="24">
      <c r="A222" s="6"/>
      <c r="B222" s="6"/>
      <c r="C222" s="11">
        <v>4440</v>
      </c>
      <c r="D222" s="117" t="s">
        <v>67</v>
      </c>
      <c r="E222" s="6"/>
      <c r="F222" s="6"/>
      <c r="G222" s="6">
        <v>3700</v>
      </c>
      <c r="H222" s="35"/>
      <c r="I222" s="35"/>
      <c r="J222" s="97">
        <v>4600</v>
      </c>
      <c r="K222" s="97">
        <f t="shared" si="8"/>
        <v>124.32432432432432</v>
      </c>
      <c r="L222" s="57"/>
    </row>
    <row r="223" spans="1:12" ht="25.5">
      <c r="A223" s="6"/>
      <c r="B223" s="6"/>
      <c r="C223" s="11">
        <v>4700</v>
      </c>
      <c r="D223" s="140" t="s">
        <v>357</v>
      </c>
      <c r="E223" s="6"/>
      <c r="F223" s="6"/>
      <c r="G223" s="6"/>
      <c r="H223" s="35"/>
      <c r="I223" s="35"/>
      <c r="J223" s="97">
        <v>3000</v>
      </c>
      <c r="K223" s="97"/>
      <c r="L223" s="57"/>
    </row>
    <row r="224" spans="1:12" ht="30" customHeight="1">
      <c r="A224" s="6"/>
      <c r="B224" s="6"/>
      <c r="C224" s="11">
        <v>4740</v>
      </c>
      <c r="D224" s="140" t="s">
        <v>358</v>
      </c>
      <c r="E224" s="6"/>
      <c r="F224" s="6"/>
      <c r="G224" s="6"/>
      <c r="H224" s="35"/>
      <c r="I224" s="35"/>
      <c r="J224" s="97">
        <v>1500</v>
      </c>
      <c r="K224" s="97"/>
      <c r="L224" s="57"/>
    </row>
    <row r="225" spans="1:12" ht="25.5">
      <c r="A225" s="6"/>
      <c r="B225" s="6"/>
      <c r="C225" s="11">
        <v>4750</v>
      </c>
      <c r="D225" s="140" t="s">
        <v>359</v>
      </c>
      <c r="E225" s="6"/>
      <c r="F225" s="6"/>
      <c r="G225" s="6"/>
      <c r="H225" s="35"/>
      <c r="I225" s="35"/>
      <c r="J225" s="97">
        <v>2500</v>
      </c>
      <c r="K225" s="97"/>
      <c r="L225" s="57"/>
    </row>
    <row r="226" spans="1:12" ht="12.75">
      <c r="A226" s="6"/>
      <c r="B226" s="118">
        <v>85295</v>
      </c>
      <c r="C226" s="11"/>
      <c r="D226" s="114" t="s">
        <v>6</v>
      </c>
      <c r="E226" s="6"/>
      <c r="F226" s="6"/>
      <c r="G226" s="132">
        <f>G227</f>
        <v>46872</v>
      </c>
      <c r="H226" s="35"/>
      <c r="I226" s="35"/>
      <c r="J226" s="122">
        <f>J227</f>
        <v>35700</v>
      </c>
      <c r="K226" s="122">
        <f t="shared" si="8"/>
        <v>76.16487455197132</v>
      </c>
      <c r="L226" s="57"/>
    </row>
    <row r="227" spans="1:12" ht="13.5" thickBot="1">
      <c r="A227" s="30"/>
      <c r="B227" s="30"/>
      <c r="C227" s="87">
        <v>3110</v>
      </c>
      <c r="D227" s="272" t="s">
        <v>99</v>
      </c>
      <c r="E227" s="30"/>
      <c r="F227" s="30"/>
      <c r="G227" s="30">
        <v>46872</v>
      </c>
      <c r="H227" s="316"/>
      <c r="I227" s="316"/>
      <c r="J227" s="274">
        <v>35700</v>
      </c>
      <c r="K227" s="274">
        <f t="shared" si="8"/>
        <v>76.16487455197132</v>
      </c>
      <c r="L227" s="276"/>
    </row>
    <row r="228" spans="1:13" ht="13.5" thickBot="1">
      <c r="A228" s="214">
        <v>854</v>
      </c>
      <c r="B228" s="175"/>
      <c r="C228" s="175"/>
      <c r="D228" s="178" t="s">
        <v>101</v>
      </c>
      <c r="E228" s="265" t="e">
        <f>E229+#REF!+E241</f>
        <v>#REF!</v>
      </c>
      <c r="F228" s="265" t="e">
        <f>F229+#REF!+F241</f>
        <v>#REF!</v>
      </c>
      <c r="G228" s="265" t="e">
        <f>G229+#REF!+G241</f>
        <v>#REF!</v>
      </c>
      <c r="H228" s="312" t="e">
        <f>H229+#REF!+H241</f>
        <v>#REF!</v>
      </c>
      <c r="I228" s="312" t="e">
        <f>I229+#REF!+I241</f>
        <v>#REF!</v>
      </c>
      <c r="J228" s="267">
        <f>J229+J241</f>
        <v>199760</v>
      </c>
      <c r="K228" s="267" t="e">
        <f t="shared" si="8"/>
        <v>#REF!</v>
      </c>
      <c r="L228" s="268"/>
      <c r="M228" s="50"/>
    </row>
    <row r="229" spans="1:12" ht="12.75">
      <c r="A229" s="289"/>
      <c r="B229" s="156">
        <v>85401</v>
      </c>
      <c r="C229" s="72"/>
      <c r="D229" s="157" t="s">
        <v>118</v>
      </c>
      <c r="E229" s="283">
        <f>SUM(E231:E240)</f>
        <v>0</v>
      </c>
      <c r="F229" s="283">
        <f>SUM(F230:F240)</f>
        <v>0</v>
      </c>
      <c r="G229" s="283">
        <f>SUM(G231:G240)</f>
        <v>0</v>
      </c>
      <c r="H229" s="317">
        <f>SUM(H230:H240)</f>
        <v>167300</v>
      </c>
      <c r="I229" s="317">
        <f>SUM(I230:I240)</f>
        <v>31600</v>
      </c>
      <c r="J229" s="264">
        <f>SUM(J230:J240)</f>
        <v>199400</v>
      </c>
      <c r="K229" s="264" t="e">
        <f t="shared" si="8"/>
        <v>#DIV/0!</v>
      </c>
      <c r="L229" s="182"/>
    </row>
    <row r="230" spans="1:12" ht="24">
      <c r="A230" s="11"/>
      <c r="B230" s="49"/>
      <c r="C230" s="6">
        <v>3020</v>
      </c>
      <c r="D230" s="116" t="s">
        <v>63</v>
      </c>
      <c r="E230" s="121"/>
      <c r="F230" s="121"/>
      <c r="G230" s="121">
        <f aca="true" t="shared" si="11" ref="G230:G240">SUM(E230:F230)</f>
        <v>0</v>
      </c>
      <c r="H230" s="209">
        <v>1300</v>
      </c>
      <c r="I230" s="209">
        <v>1700</v>
      </c>
      <c r="J230" s="111">
        <v>4300</v>
      </c>
      <c r="K230" s="111" t="e">
        <f t="shared" si="8"/>
        <v>#DIV/0!</v>
      </c>
      <c r="L230" s="56"/>
    </row>
    <row r="231" spans="1:12" ht="12.75">
      <c r="A231" s="11"/>
      <c r="B231" s="6"/>
      <c r="C231" s="11">
        <v>4010</v>
      </c>
      <c r="D231" s="137" t="s">
        <v>61</v>
      </c>
      <c r="E231" s="17"/>
      <c r="F231" s="17"/>
      <c r="G231" s="17">
        <f t="shared" si="11"/>
        <v>0</v>
      </c>
      <c r="H231" s="36">
        <v>78000</v>
      </c>
      <c r="I231" s="36">
        <v>22000</v>
      </c>
      <c r="J231" s="111">
        <f aca="true" t="shared" si="12" ref="J231:J240">SUM(H231:I231)</f>
        <v>100000</v>
      </c>
      <c r="K231" s="97" t="e">
        <f t="shared" si="8"/>
        <v>#DIV/0!</v>
      </c>
      <c r="L231" s="57"/>
    </row>
    <row r="232" spans="1:12" ht="12.75">
      <c r="A232" s="11"/>
      <c r="B232" s="6"/>
      <c r="C232" s="11">
        <v>4040</v>
      </c>
      <c r="D232" s="137" t="s">
        <v>62</v>
      </c>
      <c r="E232" s="17"/>
      <c r="F232" s="17"/>
      <c r="G232" s="17">
        <f t="shared" si="11"/>
        <v>0</v>
      </c>
      <c r="H232" s="36">
        <v>4300</v>
      </c>
      <c r="I232" s="36">
        <v>1000</v>
      </c>
      <c r="J232" s="111">
        <v>5400</v>
      </c>
      <c r="K232" s="97" t="e">
        <f t="shared" si="8"/>
        <v>#DIV/0!</v>
      </c>
      <c r="L232" s="57"/>
    </row>
    <row r="233" spans="1:12" ht="12.75">
      <c r="A233" s="11"/>
      <c r="B233" s="6"/>
      <c r="C233" s="11">
        <v>4110</v>
      </c>
      <c r="D233" s="137" t="s">
        <v>86</v>
      </c>
      <c r="E233" s="17"/>
      <c r="F233" s="17"/>
      <c r="G233" s="17">
        <f t="shared" si="11"/>
        <v>0</v>
      </c>
      <c r="H233" s="36">
        <v>14500</v>
      </c>
      <c r="I233" s="36">
        <v>4500</v>
      </c>
      <c r="J233" s="111">
        <f t="shared" si="12"/>
        <v>19000</v>
      </c>
      <c r="K233" s="97" t="e">
        <f aca="true" t="shared" si="13" ref="K233:K242">J233/G233*100</f>
        <v>#DIV/0!</v>
      </c>
      <c r="L233" s="57"/>
    </row>
    <row r="234" spans="1:12" ht="12.75">
      <c r="A234" s="11"/>
      <c r="B234" s="6"/>
      <c r="C234" s="11">
        <v>4120</v>
      </c>
      <c r="D234" s="137" t="s">
        <v>68</v>
      </c>
      <c r="E234" s="17"/>
      <c r="F234" s="17"/>
      <c r="G234" s="17">
        <f t="shared" si="11"/>
        <v>0</v>
      </c>
      <c r="H234" s="36">
        <v>2000</v>
      </c>
      <c r="I234" s="36">
        <v>600</v>
      </c>
      <c r="J234" s="111">
        <v>2700</v>
      </c>
      <c r="K234" s="97" t="e">
        <f t="shared" si="13"/>
        <v>#DIV/0!</v>
      </c>
      <c r="L234" s="57"/>
    </row>
    <row r="235" spans="1:12" ht="12.75">
      <c r="A235" s="11"/>
      <c r="B235" s="6"/>
      <c r="C235" s="11">
        <v>4210</v>
      </c>
      <c r="D235" s="137" t="s">
        <v>65</v>
      </c>
      <c r="E235" s="17"/>
      <c r="F235" s="17"/>
      <c r="G235" s="17">
        <f t="shared" si="11"/>
        <v>0</v>
      </c>
      <c r="H235" s="36">
        <v>5000</v>
      </c>
      <c r="I235" s="36">
        <v>0</v>
      </c>
      <c r="J235" s="111">
        <f t="shared" si="12"/>
        <v>5000</v>
      </c>
      <c r="K235" s="97" t="e">
        <f t="shared" si="13"/>
        <v>#DIV/0!</v>
      </c>
      <c r="L235" s="57"/>
    </row>
    <row r="236" spans="1:12" ht="12.75">
      <c r="A236" s="11"/>
      <c r="B236" s="6"/>
      <c r="C236" s="11">
        <v>4220</v>
      </c>
      <c r="D236" s="137" t="s">
        <v>149</v>
      </c>
      <c r="E236" s="17"/>
      <c r="F236" s="17"/>
      <c r="G236" s="17">
        <f t="shared" si="11"/>
        <v>0</v>
      </c>
      <c r="H236" s="36">
        <v>50000</v>
      </c>
      <c r="I236" s="36">
        <v>0</v>
      </c>
      <c r="J236" s="111">
        <f t="shared" si="12"/>
        <v>50000</v>
      </c>
      <c r="K236" s="97" t="e">
        <f t="shared" si="13"/>
        <v>#DIV/0!</v>
      </c>
      <c r="L236" s="57"/>
    </row>
    <row r="237" spans="1:12" ht="12.75">
      <c r="A237" s="11"/>
      <c r="B237" s="6"/>
      <c r="C237" s="11">
        <v>4260</v>
      </c>
      <c r="D237" s="137" t="s">
        <v>66</v>
      </c>
      <c r="E237" s="17"/>
      <c r="F237" s="17"/>
      <c r="G237" s="17">
        <f t="shared" si="11"/>
        <v>0</v>
      </c>
      <c r="H237" s="36">
        <v>3000</v>
      </c>
      <c r="I237" s="36">
        <v>0</v>
      </c>
      <c r="J237" s="111">
        <f t="shared" si="12"/>
        <v>3000</v>
      </c>
      <c r="K237" s="97" t="e">
        <f t="shared" si="13"/>
        <v>#DIV/0!</v>
      </c>
      <c r="L237" s="57"/>
    </row>
    <row r="238" spans="1:12" ht="12.75">
      <c r="A238" s="11"/>
      <c r="B238" s="6"/>
      <c r="C238" s="11">
        <v>4270</v>
      </c>
      <c r="D238" s="137" t="s">
        <v>60</v>
      </c>
      <c r="E238" s="17"/>
      <c r="F238" s="17"/>
      <c r="G238" s="17">
        <f t="shared" si="11"/>
        <v>0</v>
      </c>
      <c r="H238" s="36">
        <v>3000</v>
      </c>
      <c r="I238" s="36">
        <v>0</v>
      </c>
      <c r="J238" s="111">
        <v>2000</v>
      </c>
      <c r="K238" s="97" t="e">
        <f t="shared" si="13"/>
        <v>#DIV/0!</v>
      </c>
      <c r="L238" s="57"/>
    </row>
    <row r="239" spans="1:12" ht="12.75">
      <c r="A239" s="11"/>
      <c r="B239" s="6"/>
      <c r="C239" s="11">
        <v>4300</v>
      </c>
      <c r="D239" s="137" t="s">
        <v>85</v>
      </c>
      <c r="E239" s="17"/>
      <c r="F239" s="17"/>
      <c r="G239" s="17">
        <f t="shared" si="11"/>
        <v>0</v>
      </c>
      <c r="H239" s="36">
        <v>2000</v>
      </c>
      <c r="I239" s="36">
        <v>0</v>
      </c>
      <c r="J239" s="111">
        <f t="shared" si="12"/>
        <v>2000</v>
      </c>
      <c r="K239" s="97" t="e">
        <f t="shared" si="13"/>
        <v>#DIV/0!</v>
      </c>
      <c r="L239" s="57"/>
    </row>
    <row r="240" spans="1:12" ht="24">
      <c r="A240" s="11"/>
      <c r="B240" s="20"/>
      <c r="C240" s="51">
        <v>4440</v>
      </c>
      <c r="D240" s="138" t="s">
        <v>67</v>
      </c>
      <c r="E240" s="17"/>
      <c r="F240" s="17"/>
      <c r="G240" s="17">
        <f t="shared" si="11"/>
        <v>0</v>
      </c>
      <c r="H240" s="36">
        <v>4200</v>
      </c>
      <c r="I240" s="36">
        <v>1800</v>
      </c>
      <c r="J240" s="111">
        <f t="shared" si="12"/>
        <v>6000</v>
      </c>
      <c r="K240" s="97" t="e">
        <f t="shared" si="13"/>
        <v>#DIV/0!</v>
      </c>
      <c r="L240" s="57"/>
    </row>
    <row r="241" spans="1:12" ht="25.5">
      <c r="A241" s="6"/>
      <c r="B241" s="49">
        <v>85446</v>
      </c>
      <c r="C241" s="11"/>
      <c r="D241" s="9" t="s">
        <v>179</v>
      </c>
      <c r="E241" s="7">
        <f aca="true" t="shared" si="14" ref="E241:J241">SUM(E242:E243)</f>
        <v>0</v>
      </c>
      <c r="F241" s="7">
        <f t="shared" si="14"/>
        <v>0</v>
      </c>
      <c r="G241" s="7">
        <f t="shared" si="14"/>
        <v>0</v>
      </c>
      <c r="H241" s="60">
        <f t="shared" si="14"/>
        <v>50</v>
      </c>
      <c r="I241" s="60">
        <f t="shared" si="14"/>
        <v>200</v>
      </c>
      <c r="J241" s="96">
        <f t="shared" si="14"/>
        <v>360</v>
      </c>
      <c r="K241" s="96" t="e">
        <f t="shared" si="13"/>
        <v>#DIV/0!</v>
      </c>
      <c r="L241" s="57"/>
    </row>
    <row r="242" spans="1:12" ht="12.75">
      <c r="A242" s="6"/>
      <c r="B242" s="49"/>
      <c r="C242" s="11">
        <v>4300</v>
      </c>
      <c r="D242" s="117" t="s">
        <v>57</v>
      </c>
      <c r="E242" s="15"/>
      <c r="F242" s="15"/>
      <c r="G242" s="6">
        <f>SUM(E242:F242)</f>
        <v>0</v>
      </c>
      <c r="H242" s="59">
        <v>0</v>
      </c>
      <c r="I242" s="59">
        <v>100</v>
      </c>
      <c r="J242" s="97">
        <f>SUM(H242:I242)</f>
        <v>100</v>
      </c>
      <c r="K242" s="111" t="e">
        <f t="shared" si="13"/>
        <v>#DIV/0!</v>
      </c>
      <c r="L242" s="57"/>
    </row>
    <row r="243" spans="1:12" ht="13.5" thickBot="1">
      <c r="A243" s="30"/>
      <c r="B243" s="30"/>
      <c r="C243" s="87">
        <v>4410</v>
      </c>
      <c r="D243" s="139" t="s">
        <v>64</v>
      </c>
      <c r="E243" s="30"/>
      <c r="F243" s="30"/>
      <c r="G243" s="30">
        <f>SUM(E243:F243)</f>
        <v>0</v>
      </c>
      <c r="H243" s="318">
        <v>50</v>
      </c>
      <c r="I243" s="318">
        <v>100</v>
      </c>
      <c r="J243" s="274">
        <v>260</v>
      </c>
      <c r="K243" s="274" t="e">
        <f aca="true" t="shared" si="15" ref="K243:K261">J243/G243*100</f>
        <v>#DIV/0!</v>
      </c>
      <c r="L243" s="276"/>
    </row>
    <row r="244" spans="1:12" ht="26.25" thickBot="1">
      <c r="A244" s="214">
        <v>900</v>
      </c>
      <c r="B244" s="175"/>
      <c r="C244" s="175"/>
      <c r="D244" s="186" t="s">
        <v>51</v>
      </c>
      <c r="E244" s="265"/>
      <c r="F244" s="265"/>
      <c r="G244" s="319">
        <f>G249+G252+G256+G258</f>
        <v>274100</v>
      </c>
      <c r="H244" s="266"/>
      <c r="I244" s="266"/>
      <c r="J244" s="267">
        <f>J245+J249+J252+J256+J258</f>
        <v>696857</v>
      </c>
      <c r="K244" s="267">
        <f t="shared" si="15"/>
        <v>254.23458591754832</v>
      </c>
      <c r="L244" s="268"/>
    </row>
    <row r="245" spans="1:12" ht="12.75">
      <c r="A245" s="342"/>
      <c r="B245" s="343">
        <v>90002</v>
      </c>
      <c r="C245" s="344"/>
      <c r="D245" s="371" t="s">
        <v>338</v>
      </c>
      <c r="E245" s="345"/>
      <c r="F245" s="345"/>
      <c r="G245" s="346"/>
      <c r="H245" s="347"/>
      <c r="I245" s="347"/>
      <c r="J245" s="348">
        <f>SUM(J246:J248)</f>
        <v>328757</v>
      </c>
      <c r="K245" s="349"/>
      <c r="L245" s="348"/>
    </row>
    <row r="246" spans="1:12" ht="12.75">
      <c r="A246" s="153"/>
      <c r="B246" s="291"/>
      <c r="C246" s="72">
        <v>4300</v>
      </c>
      <c r="D246" s="327" t="s">
        <v>57</v>
      </c>
      <c r="E246" s="314"/>
      <c r="F246" s="314"/>
      <c r="G246" s="372"/>
      <c r="H246" s="373"/>
      <c r="I246" s="373"/>
      <c r="J246" s="325">
        <v>12000</v>
      </c>
      <c r="K246" s="374"/>
      <c r="L246" s="194"/>
    </row>
    <row r="247" spans="1:12" ht="49.5" customHeight="1">
      <c r="A247" s="47"/>
      <c r="B247" s="6"/>
      <c r="C247" s="11">
        <v>6010</v>
      </c>
      <c r="D247" s="339" t="s">
        <v>334</v>
      </c>
      <c r="E247" s="14"/>
      <c r="F247" s="14"/>
      <c r="G247" s="350"/>
      <c r="H247" s="351"/>
      <c r="I247" s="351"/>
      <c r="J247" s="159">
        <v>253275</v>
      </c>
      <c r="K247" s="352"/>
      <c r="L247" s="95"/>
    </row>
    <row r="248" spans="1:12" ht="63.75">
      <c r="A248" s="47"/>
      <c r="B248" s="6"/>
      <c r="C248" s="11">
        <v>6610</v>
      </c>
      <c r="D248" s="140" t="s">
        <v>341</v>
      </c>
      <c r="E248" s="14"/>
      <c r="F248" s="14"/>
      <c r="G248" s="350"/>
      <c r="H248" s="351"/>
      <c r="I248" s="351"/>
      <c r="J248" s="159">
        <v>63482</v>
      </c>
      <c r="K248" s="352"/>
      <c r="L248" s="95"/>
    </row>
    <row r="249" spans="1:12" ht="12.75">
      <c r="A249" s="153"/>
      <c r="B249" s="157">
        <v>90003</v>
      </c>
      <c r="C249" s="72"/>
      <c r="D249" s="184" t="s">
        <v>178</v>
      </c>
      <c r="E249" s="262"/>
      <c r="F249" s="262"/>
      <c r="G249" s="262">
        <f>SUM(G250:G251)</f>
        <v>5000</v>
      </c>
      <c r="H249" s="263"/>
      <c r="I249" s="263"/>
      <c r="J249" s="264">
        <f>SUM(J250:J251)</f>
        <v>8000</v>
      </c>
      <c r="K249" s="264">
        <f t="shared" si="15"/>
        <v>160</v>
      </c>
      <c r="L249" s="194"/>
    </row>
    <row r="250" spans="1:12" ht="12.75">
      <c r="A250" s="47"/>
      <c r="B250" s="6"/>
      <c r="C250" s="11">
        <v>4210</v>
      </c>
      <c r="D250" s="137" t="s">
        <v>65</v>
      </c>
      <c r="E250" s="46"/>
      <c r="F250" s="46"/>
      <c r="G250" s="17">
        <v>1000</v>
      </c>
      <c r="H250" s="63"/>
      <c r="I250" s="63"/>
      <c r="J250" s="97">
        <v>2000</v>
      </c>
      <c r="K250" s="97">
        <f t="shared" si="15"/>
        <v>200</v>
      </c>
      <c r="L250" s="95"/>
    </row>
    <row r="251" spans="1:12" ht="12.75">
      <c r="A251" s="24"/>
      <c r="B251" s="6"/>
      <c r="C251" s="11">
        <v>4300</v>
      </c>
      <c r="D251" s="137" t="s">
        <v>57</v>
      </c>
      <c r="E251" s="46"/>
      <c r="F251" s="46"/>
      <c r="G251" s="17">
        <v>4000</v>
      </c>
      <c r="H251" s="63"/>
      <c r="I251" s="63"/>
      <c r="J251" s="97">
        <v>6000</v>
      </c>
      <c r="K251" s="97">
        <f t="shared" si="15"/>
        <v>150</v>
      </c>
      <c r="L251" s="95"/>
    </row>
    <row r="252" spans="1:12" ht="12.75">
      <c r="A252" s="6"/>
      <c r="B252" s="49">
        <v>90015</v>
      </c>
      <c r="C252" s="6"/>
      <c r="D252" s="7" t="s">
        <v>52</v>
      </c>
      <c r="E252" s="7"/>
      <c r="F252" s="7"/>
      <c r="G252" s="7">
        <f>SUM(G253:G255)</f>
        <v>247000</v>
      </c>
      <c r="H252" s="37"/>
      <c r="I252" s="37"/>
      <c r="J252" s="98">
        <f>SUM(J253:J255)</f>
        <v>322000</v>
      </c>
      <c r="K252" s="98">
        <f t="shared" si="15"/>
        <v>130.36437246963564</v>
      </c>
      <c r="L252" s="53"/>
    </row>
    <row r="253" spans="1:12" ht="12.75">
      <c r="A253" s="6"/>
      <c r="B253" s="6"/>
      <c r="C253" s="11">
        <v>4210</v>
      </c>
      <c r="D253" s="137" t="s">
        <v>65</v>
      </c>
      <c r="E253" s="6"/>
      <c r="F253" s="6"/>
      <c r="G253" s="6">
        <v>2000</v>
      </c>
      <c r="H253" s="29"/>
      <c r="I253" s="29"/>
      <c r="J253" s="100">
        <v>7000</v>
      </c>
      <c r="K253" s="100">
        <f t="shared" si="15"/>
        <v>350</v>
      </c>
      <c r="L253" s="54"/>
    </row>
    <row r="254" spans="1:12" ht="12.75">
      <c r="A254" s="6"/>
      <c r="B254" s="6"/>
      <c r="C254" s="11">
        <v>4260</v>
      </c>
      <c r="D254" s="137" t="s">
        <v>66</v>
      </c>
      <c r="E254" s="6"/>
      <c r="F254" s="6"/>
      <c r="G254" s="6">
        <v>85000</v>
      </c>
      <c r="H254" s="29"/>
      <c r="I254" s="29"/>
      <c r="J254" s="100">
        <v>105000</v>
      </c>
      <c r="K254" s="100">
        <f t="shared" si="15"/>
        <v>123.52941176470588</v>
      </c>
      <c r="L254" s="54"/>
    </row>
    <row r="255" spans="1:12" ht="12.75">
      <c r="A255" s="6"/>
      <c r="B255" s="6"/>
      <c r="C255" s="11">
        <v>4300</v>
      </c>
      <c r="D255" s="137" t="s">
        <v>57</v>
      </c>
      <c r="E255" s="6"/>
      <c r="F255" s="6"/>
      <c r="G255" s="6">
        <v>160000</v>
      </c>
      <c r="H255" s="29"/>
      <c r="I255" s="29"/>
      <c r="J255" s="100">
        <v>210000</v>
      </c>
      <c r="K255" s="100">
        <f t="shared" si="15"/>
        <v>131.25</v>
      </c>
      <c r="L255" s="54"/>
    </row>
    <row r="256" spans="1:12" ht="38.25">
      <c r="A256" s="6"/>
      <c r="B256" s="132">
        <v>90020</v>
      </c>
      <c r="C256" s="11"/>
      <c r="D256" s="114" t="s">
        <v>227</v>
      </c>
      <c r="E256" s="6"/>
      <c r="F256" s="6"/>
      <c r="G256" s="147">
        <f>G257</f>
        <v>1000</v>
      </c>
      <c r="H256" s="42"/>
      <c r="I256" s="42"/>
      <c r="J256" s="133">
        <f>J257</f>
        <v>1000</v>
      </c>
      <c r="K256" s="133">
        <f t="shared" si="15"/>
        <v>100</v>
      </c>
      <c r="L256" s="54"/>
    </row>
    <row r="257" spans="1:12" ht="12.75">
      <c r="A257" s="6"/>
      <c r="B257" s="6"/>
      <c r="C257" s="11">
        <v>4300</v>
      </c>
      <c r="D257" s="117" t="s">
        <v>57</v>
      </c>
      <c r="E257" s="6"/>
      <c r="F257" s="6"/>
      <c r="G257" s="244">
        <v>1000</v>
      </c>
      <c r="H257" s="42"/>
      <c r="I257" s="42"/>
      <c r="J257" s="100">
        <v>1000</v>
      </c>
      <c r="K257" s="100">
        <f t="shared" si="15"/>
        <v>100</v>
      </c>
      <c r="L257" s="54"/>
    </row>
    <row r="258" spans="1:12" ht="12.75">
      <c r="A258" s="6"/>
      <c r="B258" s="49">
        <v>90095</v>
      </c>
      <c r="C258" s="6"/>
      <c r="D258" s="7" t="s">
        <v>6</v>
      </c>
      <c r="E258" s="7"/>
      <c r="F258" s="7"/>
      <c r="G258" s="7">
        <f>SUM(G259:G261)</f>
        <v>21100</v>
      </c>
      <c r="H258" s="37"/>
      <c r="I258" s="37"/>
      <c r="J258" s="98">
        <f>SUM(J259:J261)</f>
        <v>37100</v>
      </c>
      <c r="K258" s="98">
        <f t="shared" si="15"/>
        <v>175.82938388625593</v>
      </c>
      <c r="L258" s="53"/>
    </row>
    <row r="259" spans="1:12" ht="12.75">
      <c r="A259" s="6"/>
      <c r="B259" s="6"/>
      <c r="C259" s="11">
        <v>4210</v>
      </c>
      <c r="D259" s="137" t="s">
        <v>65</v>
      </c>
      <c r="E259" s="6"/>
      <c r="F259" s="6"/>
      <c r="G259" s="6">
        <v>2100</v>
      </c>
      <c r="H259" s="42"/>
      <c r="I259" s="42"/>
      <c r="J259" s="100">
        <v>2100</v>
      </c>
      <c r="K259" s="100">
        <f t="shared" si="15"/>
        <v>100</v>
      </c>
      <c r="L259" s="54"/>
    </row>
    <row r="260" spans="1:12" ht="12.75">
      <c r="A260" s="6"/>
      <c r="B260" s="6"/>
      <c r="C260" s="11">
        <v>4300</v>
      </c>
      <c r="D260" s="137" t="s">
        <v>57</v>
      </c>
      <c r="E260" s="6"/>
      <c r="F260" s="6"/>
      <c r="G260" s="6">
        <v>11000</v>
      </c>
      <c r="H260" s="42"/>
      <c r="I260" s="42"/>
      <c r="J260" s="100">
        <v>20000</v>
      </c>
      <c r="K260" s="100">
        <f t="shared" si="15"/>
        <v>181.8181818181818</v>
      </c>
      <c r="L260" s="54"/>
    </row>
    <row r="261" spans="1:12" ht="13.5" thickBot="1">
      <c r="A261" s="30"/>
      <c r="B261" s="30"/>
      <c r="C261" s="87">
        <v>4430</v>
      </c>
      <c r="D261" s="139" t="s">
        <v>58</v>
      </c>
      <c r="E261" s="30"/>
      <c r="F261" s="30"/>
      <c r="G261" s="30">
        <v>8000</v>
      </c>
      <c r="H261" s="320"/>
      <c r="I261" s="320"/>
      <c r="J261" s="309">
        <v>15000</v>
      </c>
      <c r="K261" s="309">
        <f t="shared" si="15"/>
        <v>187.5</v>
      </c>
      <c r="L261" s="83"/>
    </row>
    <row r="262" spans="1:12" ht="26.25" thickBot="1">
      <c r="A262" s="214">
        <v>921</v>
      </c>
      <c r="B262" s="175"/>
      <c r="C262" s="175"/>
      <c r="D262" s="186" t="s">
        <v>54</v>
      </c>
      <c r="E262" s="265"/>
      <c r="F262" s="265"/>
      <c r="G262" s="265" t="e">
        <f>G263+G280+G294+#REF!</f>
        <v>#REF!</v>
      </c>
      <c r="H262" s="266"/>
      <c r="I262" s="266"/>
      <c r="J262" s="267">
        <f>J263+J280+J294</f>
        <v>606198</v>
      </c>
      <c r="K262" s="267" t="e">
        <f aca="true" t="shared" si="16" ref="K262:K307">J262/G262*100</f>
        <v>#REF!</v>
      </c>
      <c r="L262" s="268"/>
    </row>
    <row r="263" spans="1:12" ht="19.5" customHeight="1">
      <c r="A263" s="72"/>
      <c r="B263" s="156">
        <v>92109</v>
      </c>
      <c r="C263" s="72"/>
      <c r="D263" s="184" t="s">
        <v>56</v>
      </c>
      <c r="E263" s="157"/>
      <c r="F263" s="157"/>
      <c r="G263" s="157">
        <f>SUM(G264:G278)</f>
        <v>960533</v>
      </c>
      <c r="H263" s="286"/>
      <c r="I263" s="286"/>
      <c r="J263" s="278">
        <f>SUM(J264:J279)</f>
        <v>514340</v>
      </c>
      <c r="K263" s="278">
        <f t="shared" si="16"/>
        <v>53.54735339649965</v>
      </c>
      <c r="L263" s="167"/>
    </row>
    <row r="264" spans="1:12" ht="24">
      <c r="A264" s="6"/>
      <c r="B264" s="11"/>
      <c r="C264" s="11">
        <v>3020</v>
      </c>
      <c r="D264" s="117" t="s">
        <v>63</v>
      </c>
      <c r="E264" s="6"/>
      <c r="F264" s="6"/>
      <c r="G264" s="6">
        <v>12000</v>
      </c>
      <c r="H264" s="38"/>
      <c r="I264" s="38"/>
      <c r="J264" s="99">
        <v>14000</v>
      </c>
      <c r="K264" s="100">
        <f t="shared" si="16"/>
        <v>116.66666666666667</v>
      </c>
      <c r="L264" s="55"/>
    </row>
    <row r="265" spans="1:12" ht="12.75">
      <c r="A265" s="6"/>
      <c r="B265" s="6"/>
      <c r="C265" s="11">
        <v>4010</v>
      </c>
      <c r="D265" s="137" t="s">
        <v>61</v>
      </c>
      <c r="E265" s="6"/>
      <c r="F265" s="6"/>
      <c r="G265" s="6">
        <v>95000</v>
      </c>
      <c r="H265" s="38"/>
      <c r="I265" s="38"/>
      <c r="J265" s="99">
        <v>115700</v>
      </c>
      <c r="K265" s="100">
        <f t="shared" si="16"/>
        <v>121.78947368421053</v>
      </c>
      <c r="L265" s="55"/>
    </row>
    <row r="266" spans="1:12" ht="12.75">
      <c r="A266" s="6"/>
      <c r="B266" s="6"/>
      <c r="C266" s="11">
        <v>4040</v>
      </c>
      <c r="D266" s="137" t="s">
        <v>62</v>
      </c>
      <c r="E266" s="6"/>
      <c r="F266" s="6"/>
      <c r="G266" s="6">
        <v>7600</v>
      </c>
      <c r="H266" s="38"/>
      <c r="I266" s="38"/>
      <c r="J266" s="99">
        <v>8200</v>
      </c>
      <c r="K266" s="100">
        <f t="shared" si="16"/>
        <v>107.89473684210526</v>
      </c>
      <c r="L266" s="55"/>
    </row>
    <row r="267" spans="1:12" ht="12.75">
      <c r="A267" s="6"/>
      <c r="B267" s="6"/>
      <c r="C267" s="11">
        <v>4110</v>
      </c>
      <c r="D267" s="137" t="s">
        <v>86</v>
      </c>
      <c r="E267" s="6"/>
      <c r="F267" s="6"/>
      <c r="G267" s="6">
        <v>17000</v>
      </c>
      <c r="H267" s="38"/>
      <c r="I267" s="38"/>
      <c r="J267" s="99">
        <v>20500</v>
      </c>
      <c r="K267" s="100">
        <f t="shared" si="16"/>
        <v>120.58823529411764</v>
      </c>
      <c r="L267" s="55"/>
    </row>
    <row r="268" spans="1:12" ht="12.75">
      <c r="A268" s="6"/>
      <c r="B268" s="6"/>
      <c r="C268" s="11">
        <v>4120</v>
      </c>
      <c r="D268" s="137" t="s">
        <v>68</v>
      </c>
      <c r="E268" s="6"/>
      <c r="F268" s="6"/>
      <c r="G268" s="6">
        <v>2300</v>
      </c>
      <c r="H268" s="40"/>
      <c r="I268" s="40"/>
      <c r="J268" s="99">
        <v>2900</v>
      </c>
      <c r="K268" s="100">
        <f t="shared" si="16"/>
        <v>126.08695652173914</v>
      </c>
      <c r="L268" s="55"/>
    </row>
    <row r="269" spans="1:12" ht="12.75">
      <c r="A269" s="6"/>
      <c r="B269" s="6"/>
      <c r="C269" s="11">
        <v>4210</v>
      </c>
      <c r="D269" s="137" t="s">
        <v>65</v>
      </c>
      <c r="E269" s="6"/>
      <c r="F269" s="6"/>
      <c r="G269" s="6">
        <v>38000</v>
      </c>
      <c r="H269" s="40"/>
      <c r="I269" s="40"/>
      <c r="J269" s="99">
        <v>53000</v>
      </c>
      <c r="K269" s="100">
        <f t="shared" si="16"/>
        <v>139.4736842105263</v>
      </c>
      <c r="L269" s="55"/>
    </row>
    <row r="270" spans="1:12" ht="12.75">
      <c r="A270" s="6"/>
      <c r="B270" s="6"/>
      <c r="C270" s="11">
        <v>4260</v>
      </c>
      <c r="D270" s="137" t="s">
        <v>66</v>
      </c>
      <c r="E270" s="6"/>
      <c r="F270" s="6"/>
      <c r="G270" s="6">
        <v>76000</v>
      </c>
      <c r="H270" s="40"/>
      <c r="I270" s="40"/>
      <c r="J270" s="99">
        <v>88000</v>
      </c>
      <c r="K270" s="100">
        <f t="shared" si="16"/>
        <v>115.78947368421053</v>
      </c>
      <c r="L270" s="55"/>
    </row>
    <row r="271" spans="1:12" ht="12.75">
      <c r="A271" s="6"/>
      <c r="B271" s="6"/>
      <c r="C271" s="11">
        <v>4300</v>
      </c>
      <c r="D271" s="137" t="s">
        <v>57</v>
      </c>
      <c r="E271" s="6"/>
      <c r="F271" s="6"/>
      <c r="G271" s="6">
        <v>44000</v>
      </c>
      <c r="H271" s="38"/>
      <c r="I271" s="38"/>
      <c r="J271" s="99">
        <v>48000</v>
      </c>
      <c r="K271" s="100">
        <f t="shared" si="16"/>
        <v>109.09090909090908</v>
      </c>
      <c r="L271" s="55"/>
    </row>
    <row r="272" spans="1:12" ht="12.75">
      <c r="A272" s="6"/>
      <c r="B272" s="6"/>
      <c r="C272" s="11">
        <v>4410</v>
      </c>
      <c r="D272" s="137" t="s">
        <v>64</v>
      </c>
      <c r="E272" s="6"/>
      <c r="F272" s="6"/>
      <c r="G272" s="6">
        <v>1700</v>
      </c>
      <c r="H272" s="40"/>
      <c r="I272" s="40"/>
      <c r="J272" s="99">
        <v>1500</v>
      </c>
      <c r="K272" s="100">
        <f t="shared" si="16"/>
        <v>88.23529411764706</v>
      </c>
      <c r="L272" s="55"/>
    </row>
    <row r="273" spans="1:12" ht="12.75">
      <c r="A273" s="6"/>
      <c r="B273" s="6"/>
      <c r="C273" s="11">
        <v>4430</v>
      </c>
      <c r="D273" s="137" t="s">
        <v>58</v>
      </c>
      <c r="E273" s="6"/>
      <c r="F273" s="6"/>
      <c r="G273" s="6">
        <v>2000</v>
      </c>
      <c r="H273" s="38"/>
      <c r="I273" s="38"/>
      <c r="J273" s="99">
        <v>2000</v>
      </c>
      <c r="K273" s="100">
        <f t="shared" si="16"/>
        <v>100</v>
      </c>
      <c r="L273" s="55"/>
    </row>
    <row r="274" spans="1:12" ht="24">
      <c r="A274" s="6"/>
      <c r="B274" s="6"/>
      <c r="C274" s="11">
        <v>4440</v>
      </c>
      <c r="D274" s="117" t="s">
        <v>67</v>
      </c>
      <c r="E274" s="6"/>
      <c r="F274" s="6"/>
      <c r="G274" s="6">
        <v>2933</v>
      </c>
      <c r="H274" s="38"/>
      <c r="I274" s="38"/>
      <c r="J274" s="99">
        <v>3540</v>
      </c>
      <c r="K274" s="100">
        <f t="shared" si="16"/>
        <v>120.69553358336174</v>
      </c>
      <c r="L274" s="55"/>
    </row>
    <row r="275" spans="1:12" ht="25.5">
      <c r="A275" s="6"/>
      <c r="B275" s="6"/>
      <c r="C275" s="11">
        <v>4700</v>
      </c>
      <c r="D275" s="140" t="s">
        <v>357</v>
      </c>
      <c r="E275" s="6"/>
      <c r="F275" s="6"/>
      <c r="G275" s="6"/>
      <c r="H275" s="38"/>
      <c r="I275" s="38"/>
      <c r="J275" s="99">
        <v>2000</v>
      </c>
      <c r="K275" s="100"/>
      <c r="L275" s="55"/>
    </row>
    <row r="276" spans="1:12" ht="30" customHeight="1">
      <c r="A276" s="6"/>
      <c r="B276" s="6"/>
      <c r="C276" s="11">
        <v>4740</v>
      </c>
      <c r="D276" s="140" t="s">
        <v>358</v>
      </c>
      <c r="E276" s="6"/>
      <c r="F276" s="6"/>
      <c r="G276" s="6"/>
      <c r="H276" s="38"/>
      <c r="I276" s="38"/>
      <c r="J276" s="99">
        <v>2000</v>
      </c>
      <c r="K276" s="100"/>
      <c r="L276" s="55"/>
    </row>
    <row r="277" spans="1:12" ht="27" customHeight="1">
      <c r="A277" s="6"/>
      <c r="B277" s="6"/>
      <c r="C277" s="11">
        <v>4750</v>
      </c>
      <c r="D277" s="140" t="s">
        <v>359</v>
      </c>
      <c r="E277" s="6"/>
      <c r="F277" s="6"/>
      <c r="G277" s="6"/>
      <c r="H277" s="38"/>
      <c r="I277" s="38"/>
      <c r="J277" s="99">
        <v>3000</v>
      </c>
      <c r="K277" s="100"/>
      <c r="L277" s="55"/>
    </row>
    <row r="278" spans="1:12" ht="12.75">
      <c r="A278" s="6"/>
      <c r="B278" s="6"/>
      <c r="C278" s="11">
        <v>6050</v>
      </c>
      <c r="D278" s="117" t="s">
        <v>69</v>
      </c>
      <c r="E278" s="6"/>
      <c r="F278" s="6"/>
      <c r="G278" s="6">
        <v>662000</v>
      </c>
      <c r="H278" s="15"/>
      <c r="I278" s="15"/>
      <c r="J278" s="55">
        <v>50000</v>
      </c>
      <c r="K278" s="54">
        <f t="shared" si="16"/>
        <v>7.552870090634441</v>
      </c>
      <c r="L278" s="55"/>
    </row>
    <row r="279" spans="1:12" ht="24">
      <c r="A279" s="6"/>
      <c r="B279" s="6"/>
      <c r="C279" s="11">
        <v>6060</v>
      </c>
      <c r="D279" s="117" t="s">
        <v>170</v>
      </c>
      <c r="E279" s="6"/>
      <c r="F279" s="6"/>
      <c r="G279" s="6"/>
      <c r="H279" s="15"/>
      <c r="I279" s="15"/>
      <c r="J279" s="55">
        <v>100000</v>
      </c>
      <c r="K279" s="54"/>
      <c r="L279" s="55"/>
    </row>
    <row r="280" spans="1:12" ht="12.75">
      <c r="A280" s="6"/>
      <c r="B280" s="49">
        <v>92116</v>
      </c>
      <c r="C280" s="6"/>
      <c r="D280" s="7" t="s">
        <v>102</v>
      </c>
      <c r="E280" s="7"/>
      <c r="F280" s="7"/>
      <c r="G280" s="7">
        <f>SUM(G281:G291)</f>
        <v>67670</v>
      </c>
      <c r="H280" s="18"/>
      <c r="I280" s="18"/>
      <c r="J280" s="53">
        <f>SUM(J281:J293)</f>
        <v>82858</v>
      </c>
      <c r="K280" s="53">
        <f t="shared" si="16"/>
        <v>122.4442145707108</v>
      </c>
      <c r="L280" s="53"/>
    </row>
    <row r="281" spans="1:12" ht="12.75">
      <c r="A281" s="6"/>
      <c r="B281" s="6"/>
      <c r="C281" s="11">
        <v>4010</v>
      </c>
      <c r="D281" s="137" t="s">
        <v>61</v>
      </c>
      <c r="E281" s="6"/>
      <c r="F281" s="6"/>
      <c r="G281" s="6">
        <v>35000</v>
      </c>
      <c r="H281" s="38"/>
      <c r="I281" s="38"/>
      <c r="J281" s="99">
        <v>41200</v>
      </c>
      <c r="K281" s="100">
        <f t="shared" si="16"/>
        <v>117.71428571428571</v>
      </c>
      <c r="L281" s="55"/>
    </row>
    <row r="282" spans="1:12" ht="12.75">
      <c r="A282" s="6"/>
      <c r="B282" s="6"/>
      <c r="C282" s="11">
        <v>4040</v>
      </c>
      <c r="D282" s="137" t="s">
        <v>62</v>
      </c>
      <c r="E282" s="6"/>
      <c r="F282" s="6"/>
      <c r="G282" s="6">
        <v>2750</v>
      </c>
      <c r="H282" s="40"/>
      <c r="I282" s="40"/>
      <c r="J282" s="99">
        <v>2800</v>
      </c>
      <c r="K282" s="100">
        <f t="shared" si="16"/>
        <v>101.81818181818181</v>
      </c>
      <c r="L282" s="55"/>
    </row>
    <row r="283" spans="1:12" ht="12.75">
      <c r="A283" s="6"/>
      <c r="B283" s="6"/>
      <c r="C283" s="11">
        <v>4110</v>
      </c>
      <c r="D283" s="137" t="s">
        <v>86</v>
      </c>
      <c r="E283" s="6"/>
      <c r="F283" s="6"/>
      <c r="G283" s="6">
        <v>6500</v>
      </c>
      <c r="H283" s="38"/>
      <c r="I283" s="38"/>
      <c r="J283" s="99">
        <v>7600</v>
      </c>
      <c r="K283" s="100">
        <f t="shared" si="16"/>
        <v>116.92307692307693</v>
      </c>
      <c r="L283" s="55"/>
    </row>
    <row r="284" spans="1:12" ht="12.75">
      <c r="A284" s="6"/>
      <c r="B284" s="6"/>
      <c r="C284" s="11">
        <v>4120</v>
      </c>
      <c r="D284" s="137" t="s">
        <v>68</v>
      </c>
      <c r="E284" s="6"/>
      <c r="F284" s="6"/>
      <c r="G284" s="6">
        <v>920</v>
      </c>
      <c r="H284" s="40"/>
      <c r="I284" s="40"/>
      <c r="J284" s="99">
        <v>1080</v>
      </c>
      <c r="K284" s="100">
        <f t="shared" si="16"/>
        <v>117.3913043478261</v>
      </c>
      <c r="L284" s="55"/>
    </row>
    <row r="285" spans="1:12" ht="12.75">
      <c r="A285" s="6"/>
      <c r="B285" s="6"/>
      <c r="C285" s="11">
        <v>4210</v>
      </c>
      <c r="D285" s="137" t="s">
        <v>65</v>
      </c>
      <c r="E285" s="6"/>
      <c r="F285" s="6"/>
      <c r="G285" s="6">
        <v>6000</v>
      </c>
      <c r="H285" s="40"/>
      <c r="I285" s="40"/>
      <c r="J285" s="99">
        <v>6300</v>
      </c>
      <c r="K285" s="100">
        <f t="shared" si="16"/>
        <v>105</v>
      </c>
      <c r="L285" s="55"/>
    </row>
    <row r="286" spans="1:12" ht="24">
      <c r="A286" s="6"/>
      <c r="B286" s="6"/>
      <c r="C286" s="11">
        <v>4240</v>
      </c>
      <c r="D286" s="117" t="s">
        <v>103</v>
      </c>
      <c r="E286" s="6"/>
      <c r="F286" s="6"/>
      <c r="G286" s="6">
        <v>9000</v>
      </c>
      <c r="H286" s="40"/>
      <c r="I286" s="40"/>
      <c r="J286" s="99">
        <v>10000</v>
      </c>
      <c r="K286" s="100">
        <f t="shared" si="16"/>
        <v>111.11111111111111</v>
      </c>
      <c r="L286" s="55"/>
    </row>
    <row r="287" spans="1:12" ht="12.75">
      <c r="A287" s="6"/>
      <c r="B287" s="6"/>
      <c r="C287" s="11">
        <v>4260</v>
      </c>
      <c r="D287" s="137" t="s">
        <v>66</v>
      </c>
      <c r="E287" s="6"/>
      <c r="F287" s="6"/>
      <c r="G287" s="6">
        <v>2000</v>
      </c>
      <c r="H287" s="40"/>
      <c r="I287" s="40"/>
      <c r="J287" s="99">
        <v>2100</v>
      </c>
      <c r="K287" s="100">
        <f t="shared" si="16"/>
        <v>105</v>
      </c>
      <c r="L287" s="55"/>
    </row>
    <row r="288" spans="1:12" ht="12.75">
      <c r="A288" s="6"/>
      <c r="B288" s="6"/>
      <c r="C288" s="11">
        <v>4300</v>
      </c>
      <c r="D288" s="137" t="s">
        <v>57</v>
      </c>
      <c r="E288" s="6"/>
      <c r="F288" s="6"/>
      <c r="G288" s="6">
        <v>4000</v>
      </c>
      <c r="H288" s="40"/>
      <c r="I288" s="40"/>
      <c r="J288" s="99">
        <v>4200</v>
      </c>
      <c r="K288" s="100">
        <f t="shared" si="16"/>
        <v>105</v>
      </c>
      <c r="L288" s="55"/>
    </row>
    <row r="289" spans="1:12" ht="12.75">
      <c r="A289" s="6"/>
      <c r="B289" s="6"/>
      <c r="C289" s="11">
        <v>4410</v>
      </c>
      <c r="D289" s="137" t="s">
        <v>64</v>
      </c>
      <c r="E289" s="6"/>
      <c r="F289" s="6"/>
      <c r="G289" s="6">
        <v>200</v>
      </c>
      <c r="H289" s="40"/>
      <c r="I289" s="40"/>
      <c r="J289" s="99">
        <v>248</v>
      </c>
      <c r="K289" s="100">
        <f t="shared" si="16"/>
        <v>124</v>
      </c>
      <c r="L289" s="55"/>
    </row>
    <row r="290" spans="1:12" ht="12.75">
      <c r="A290" s="6"/>
      <c r="B290" s="6"/>
      <c r="C290" s="11">
        <v>4430</v>
      </c>
      <c r="D290" s="137" t="s">
        <v>58</v>
      </c>
      <c r="E290" s="6"/>
      <c r="F290" s="6"/>
      <c r="G290" s="6">
        <v>200</v>
      </c>
      <c r="H290" s="38"/>
      <c r="I290" s="38"/>
      <c r="J290" s="99">
        <v>200</v>
      </c>
      <c r="K290" s="100">
        <f t="shared" si="16"/>
        <v>100</v>
      </c>
      <c r="L290" s="55"/>
    </row>
    <row r="291" spans="1:12" ht="24">
      <c r="A291" s="6"/>
      <c r="B291" s="6"/>
      <c r="C291" s="11">
        <v>4440</v>
      </c>
      <c r="D291" s="117" t="s">
        <v>67</v>
      </c>
      <c r="E291" s="6"/>
      <c r="F291" s="6"/>
      <c r="G291" s="6">
        <v>1100</v>
      </c>
      <c r="H291" s="38"/>
      <c r="I291" s="38"/>
      <c r="J291" s="99">
        <v>1130</v>
      </c>
      <c r="K291" s="100">
        <f t="shared" si="16"/>
        <v>102.72727272727273</v>
      </c>
      <c r="L291" s="55"/>
    </row>
    <row r="292" spans="1:12" ht="30" customHeight="1">
      <c r="A292" s="6"/>
      <c r="B292" s="6"/>
      <c r="C292" s="11">
        <v>4740</v>
      </c>
      <c r="D292" s="140" t="s">
        <v>358</v>
      </c>
      <c r="E292" s="6"/>
      <c r="F292" s="6"/>
      <c r="G292" s="6"/>
      <c r="H292" s="38"/>
      <c r="I292" s="38"/>
      <c r="J292" s="99">
        <v>1000</v>
      </c>
      <c r="K292" s="100"/>
      <c r="L292" s="55"/>
    </row>
    <row r="293" spans="1:12" ht="24">
      <c r="A293" s="6"/>
      <c r="B293" s="6"/>
      <c r="C293" s="11">
        <v>6060</v>
      </c>
      <c r="D293" s="272" t="s">
        <v>170</v>
      </c>
      <c r="E293" s="6"/>
      <c r="F293" s="6"/>
      <c r="G293" s="6"/>
      <c r="H293" s="38"/>
      <c r="I293" s="38"/>
      <c r="J293" s="99">
        <v>5000</v>
      </c>
      <c r="K293" s="100"/>
      <c r="L293" s="55"/>
    </row>
    <row r="294" spans="1:12" ht="12.75">
      <c r="A294" s="6"/>
      <c r="B294" s="7">
        <v>92195</v>
      </c>
      <c r="C294" s="6"/>
      <c r="D294" s="7" t="s">
        <v>6</v>
      </c>
      <c r="E294" s="7"/>
      <c r="F294" s="7"/>
      <c r="G294" s="7">
        <f>SUM(G296:G297)</f>
        <v>8000</v>
      </c>
      <c r="H294" s="37"/>
      <c r="I294" s="37"/>
      <c r="J294" s="98">
        <f>SUM(J295:J297)</f>
        <v>9000</v>
      </c>
      <c r="K294" s="98">
        <f t="shared" si="16"/>
        <v>112.5</v>
      </c>
      <c r="L294" s="53"/>
    </row>
    <row r="295" spans="1:12" ht="12.75">
      <c r="A295" s="6"/>
      <c r="B295" s="7"/>
      <c r="C295" s="11">
        <v>4170</v>
      </c>
      <c r="D295" s="109" t="s">
        <v>294</v>
      </c>
      <c r="E295" s="7"/>
      <c r="F295" s="7"/>
      <c r="G295" s="7"/>
      <c r="H295" s="37"/>
      <c r="I295" s="37"/>
      <c r="J295" s="110">
        <v>1000</v>
      </c>
      <c r="K295" s="98"/>
      <c r="L295" s="53"/>
    </row>
    <row r="296" spans="1:12" ht="12.75">
      <c r="A296" s="6"/>
      <c r="B296" s="6"/>
      <c r="C296" s="11">
        <v>4210</v>
      </c>
      <c r="D296" s="137" t="s">
        <v>65</v>
      </c>
      <c r="E296" s="6"/>
      <c r="F296" s="6"/>
      <c r="G296" s="6">
        <v>1700</v>
      </c>
      <c r="H296" s="38"/>
      <c r="I296" s="38"/>
      <c r="J296" s="99">
        <v>2000</v>
      </c>
      <c r="K296" s="100">
        <f t="shared" si="16"/>
        <v>117.64705882352942</v>
      </c>
      <c r="L296" s="55"/>
    </row>
    <row r="297" spans="1:12" ht="12.75">
      <c r="A297" s="6"/>
      <c r="B297" s="6"/>
      <c r="C297" s="11">
        <v>4300</v>
      </c>
      <c r="D297" s="137" t="s">
        <v>57</v>
      </c>
      <c r="E297" s="6"/>
      <c r="F297" s="6"/>
      <c r="G297" s="6">
        <v>6300</v>
      </c>
      <c r="H297" s="15"/>
      <c r="I297" s="15"/>
      <c r="J297" s="55">
        <v>6000</v>
      </c>
      <c r="K297" s="54">
        <f t="shared" si="16"/>
        <v>95.23809523809523</v>
      </c>
      <c r="L297" s="55"/>
    </row>
    <row r="298" spans="1:12" ht="12.75">
      <c r="A298" s="26"/>
      <c r="B298" s="26"/>
      <c r="C298" s="104"/>
      <c r="D298" s="249"/>
      <c r="E298" s="26"/>
      <c r="F298" s="26"/>
      <c r="G298" s="26"/>
      <c r="H298" s="398"/>
      <c r="I298" s="398"/>
      <c r="J298" s="250"/>
      <c r="K298" s="105"/>
      <c r="L298" s="250"/>
    </row>
    <row r="299" spans="1:12" ht="13.5" thickBot="1">
      <c r="A299" s="26"/>
      <c r="B299" s="26"/>
      <c r="C299" s="104"/>
      <c r="D299" s="249"/>
      <c r="E299" s="26"/>
      <c r="F299" s="26"/>
      <c r="G299" s="26"/>
      <c r="H299" s="398"/>
      <c r="I299" s="398"/>
      <c r="J299" s="250"/>
      <c r="K299" s="105"/>
      <c r="L299" s="250"/>
    </row>
    <row r="300" spans="1:12" ht="13.5" thickBot="1">
      <c r="A300" s="214">
        <v>926</v>
      </c>
      <c r="B300" s="175"/>
      <c r="C300" s="175"/>
      <c r="D300" s="178" t="s">
        <v>104</v>
      </c>
      <c r="E300" s="265"/>
      <c r="F300" s="265"/>
      <c r="G300" s="265">
        <f>G301</f>
        <v>158800</v>
      </c>
      <c r="H300" s="266"/>
      <c r="I300" s="266"/>
      <c r="J300" s="267">
        <f>J301</f>
        <v>194550</v>
      </c>
      <c r="K300" s="267">
        <f t="shared" si="16"/>
        <v>122.5125944584383</v>
      </c>
      <c r="L300" s="268"/>
    </row>
    <row r="301" spans="1:12" ht="25.5">
      <c r="A301" s="72"/>
      <c r="B301" s="156">
        <v>92605</v>
      </c>
      <c r="C301" s="72"/>
      <c r="D301" s="184" t="s">
        <v>113</v>
      </c>
      <c r="E301" s="157"/>
      <c r="F301" s="157"/>
      <c r="G301" s="157">
        <f>SUM(G302:G306)</f>
        <v>158800</v>
      </c>
      <c r="H301" s="277"/>
      <c r="I301" s="277"/>
      <c r="J301" s="278">
        <f>SUM(J302:J306)</f>
        <v>194550</v>
      </c>
      <c r="K301" s="278">
        <f t="shared" si="16"/>
        <v>122.5125944584383</v>
      </c>
      <c r="L301" s="167"/>
    </row>
    <row r="302" spans="1:12" ht="36">
      <c r="A302" s="6"/>
      <c r="B302" s="49"/>
      <c r="C302" s="11">
        <v>2820</v>
      </c>
      <c r="D302" s="117" t="s">
        <v>293</v>
      </c>
      <c r="E302" s="7"/>
      <c r="F302" s="7"/>
      <c r="G302" s="109">
        <v>102000</v>
      </c>
      <c r="H302" s="37"/>
      <c r="I302" s="37"/>
      <c r="J302" s="110">
        <v>99000</v>
      </c>
      <c r="K302" s="110">
        <f t="shared" si="16"/>
        <v>97.05882352941177</v>
      </c>
      <c r="L302" s="53"/>
    </row>
    <row r="303" spans="1:12" ht="12.75">
      <c r="A303" s="6"/>
      <c r="B303" s="6"/>
      <c r="C303" s="11">
        <v>4210</v>
      </c>
      <c r="D303" s="137" t="s">
        <v>65</v>
      </c>
      <c r="E303" s="6"/>
      <c r="F303" s="6"/>
      <c r="G303" s="6">
        <v>4300</v>
      </c>
      <c r="H303" s="40"/>
      <c r="I303" s="40"/>
      <c r="J303" s="99">
        <v>5300</v>
      </c>
      <c r="K303" s="100">
        <f t="shared" si="16"/>
        <v>123.25581395348837</v>
      </c>
      <c r="L303" s="55"/>
    </row>
    <row r="304" spans="1:12" ht="12.75">
      <c r="A304" s="6"/>
      <c r="B304" s="6"/>
      <c r="C304" s="11">
        <v>4260</v>
      </c>
      <c r="D304" s="137" t="s">
        <v>66</v>
      </c>
      <c r="E304" s="6"/>
      <c r="F304" s="6"/>
      <c r="G304" s="6">
        <v>3000</v>
      </c>
      <c r="H304" s="40"/>
      <c r="I304" s="40"/>
      <c r="J304" s="99">
        <v>3500</v>
      </c>
      <c r="K304" s="100">
        <f t="shared" si="16"/>
        <v>116.66666666666667</v>
      </c>
      <c r="L304" s="55"/>
    </row>
    <row r="305" spans="1:12" ht="12.75">
      <c r="A305" s="6"/>
      <c r="B305" s="6"/>
      <c r="C305" s="11">
        <v>4300</v>
      </c>
      <c r="D305" s="137" t="s">
        <v>57</v>
      </c>
      <c r="E305" s="6"/>
      <c r="F305" s="6"/>
      <c r="G305" s="6">
        <v>4500</v>
      </c>
      <c r="H305" s="40"/>
      <c r="I305" s="40"/>
      <c r="J305" s="99">
        <v>5500</v>
      </c>
      <c r="K305" s="100">
        <f t="shared" si="16"/>
        <v>122.22222222222223</v>
      </c>
      <c r="L305" s="55"/>
    </row>
    <row r="306" spans="1:12" ht="13.5" thickBot="1">
      <c r="A306" s="6"/>
      <c r="B306" s="6"/>
      <c r="C306" s="11">
        <v>6050</v>
      </c>
      <c r="D306" s="117" t="s">
        <v>69</v>
      </c>
      <c r="E306" s="30"/>
      <c r="F306" s="30"/>
      <c r="G306" s="30">
        <v>45000</v>
      </c>
      <c r="H306" s="218"/>
      <c r="I306" s="218"/>
      <c r="J306" s="101">
        <v>81250</v>
      </c>
      <c r="K306" s="100">
        <f t="shared" si="16"/>
        <v>180.55555555555557</v>
      </c>
      <c r="L306" s="101"/>
    </row>
    <row r="307" spans="1:12" ht="14.25" thickBot="1" thickTop="1">
      <c r="A307" s="72"/>
      <c r="B307" s="72"/>
      <c r="C307" s="217"/>
      <c r="D307" s="32" t="s">
        <v>110</v>
      </c>
      <c r="E307" s="32" t="e">
        <f>E228+E116</f>
        <v>#REF!</v>
      </c>
      <c r="F307" s="32" t="e">
        <f>F228+F116</f>
        <v>#REF!</v>
      </c>
      <c r="G307" s="210" t="e">
        <f>G300+G262+G244+G228+G189+G177+G116+G112+G108+G105+G92+G89+G52+G45+G42+G18+G15+G4</f>
        <v>#REF!</v>
      </c>
      <c r="H307" s="210" t="e">
        <f>H228+H116</f>
        <v>#REF!</v>
      </c>
      <c r="I307" s="210" t="e">
        <f>I228+I116</f>
        <v>#REF!</v>
      </c>
      <c r="J307" s="79">
        <f>J300+J262+J244+J228+J189+J177+J116+J112+J108+J105+J92+J89+J52+J45+J42+J18+J15+J4</f>
        <v>14328790</v>
      </c>
      <c r="K307" s="219" t="e">
        <f t="shared" si="16"/>
        <v>#REF!</v>
      </c>
      <c r="L307" s="79">
        <f>L244+L189+L92+L89+L52</f>
        <v>1893760</v>
      </c>
    </row>
    <row r="308" spans="1:22" ht="13.5" thickTop="1">
      <c r="A308" s="26" t="s">
        <v>362</v>
      </c>
      <c r="B308" s="26"/>
      <c r="C308" s="26"/>
      <c r="D308" s="27"/>
      <c r="E308" s="136"/>
      <c r="F308" s="27"/>
      <c r="G308" s="27"/>
      <c r="H308" s="28"/>
      <c r="I308" s="28"/>
      <c r="J308" s="28"/>
      <c r="K308" s="28"/>
      <c r="L308" s="28"/>
      <c r="M308" s="26"/>
      <c r="N308" s="26"/>
      <c r="O308" s="26"/>
      <c r="P308" s="26"/>
      <c r="Q308" s="26"/>
      <c r="R308" s="26"/>
      <c r="S308" s="26"/>
      <c r="T308" s="26"/>
      <c r="U308" s="26"/>
      <c r="V308" s="26"/>
    </row>
    <row r="309" spans="1:12" ht="12.75" hidden="1">
      <c r="A309" s="72"/>
      <c r="B309" s="72"/>
      <c r="C309" s="72"/>
      <c r="D309" s="31" t="s">
        <v>253</v>
      </c>
      <c r="E309" s="31"/>
      <c r="F309" s="31"/>
      <c r="G309" s="31"/>
      <c r="H309" s="89"/>
      <c r="I309" s="89"/>
      <c r="J309" s="90">
        <v>443640</v>
      </c>
      <c r="K309" s="89"/>
      <c r="L309" s="91"/>
    </row>
    <row r="310" spans="1:12" ht="12.75" hidden="1">
      <c r="A310" s="6"/>
      <c r="B310" s="6"/>
      <c r="C310" s="6"/>
      <c r="D310" s="5"/>
      <c r="E310" s="5"/>
      <c r="F310" s="5"/>
      <c r="G310" s="5"/>
      <c r="H310" s="25"/>
      <c r="I310" s="25"/>
      <c r="J310" s="25"/>
      <c r="K310" s="25"/>
      <c r="L310" s="25"/>
    </row>
    <row r="311" spans="1:12" ht="12.75" hidden="1">
      <c r="A311" s="6"/>
      <c r="B311" s="6"/>
      <c r="C311" s="6"/>
      <c r="D311" s="84" t="s">
        <v>172</v>
      </c>
      <c r="E311" s="5"/>
      <c r="F311" s="5"/>
      <c r="G311" s="5"/>
      <c r="H311" s="25"/>
      <c r="I311" s="25"/>
      <c r="J311" s="64">
        <f>J307+J309</f>
        <v>14772430</v>
      </c>
      <c r="K311" s="25"/>
      <c r="L311" s="25"/>
    </row>
    <row r="312" spans="1:12" ht="12.75" hidden="1">
      <c r="A312" s="6"/>
      <c r="B312" s="6"/>
      <c r="C312" s="6"/>
      <c r="D312" s="5" t="s">
        <v>254</v>
      </c>
      <c r="E312" s="5"/>
      <c r="F312" s="5"/>
      <c r="G312" s="5"/>
      <c r="H312" s="25"/>
      <c r="I312" s="25"/>
      <c r="J312" s="64">
        <f>'Zał. 1'!F104</f>
        <v>12550000</v>
      </c>
      <c r="K312" s="25"/>
      <c r="L312" s="25"/>
    </row>
    <row r="313" spans="1:12" ht="12.75" hidden="1">
      <c r="A313" s="6"/>
      <c r="B313" s="6"/>
      <c r="C313" s="6"/>
      <c r="D313" s="5" t="s">
        <v>173</v>
      </c>
      <c r="E313" s="5"/>
      <c r="F313" s="5"/>
      <c r="G313" s="5"/>
      <c r="H313" s="25"/>
      <c r="I313" s="25"/>
      <c r="J313" s="64">
        <v>0</v>
      </c>
      <c r="K313" s="25"/>
      <c r="L313" s="25"/>
    </row>
    <row r="314" spans="1:12" ht="12.75" hidden="1">
      <c r="A314" s="6"/>
      <c r="B314" s="6"/>
      <c r="C314" s="6"/>
      <c r="D314" s="5" t="s">
        <v>174</v>
      </c>
      <c r="E314" s="5"/>
      <c r="F314" s="5"/>
      <c r="G314" s="5"/>
      <c r="H314" s="25"/>
      <c r="I314" s="25"/>
      <c r="J314" s="64">
        <f>J311-J312-J313</f>
        <v>2222430</v>
      </c>
      <c r="K314" s="25"/>
      <c r="L314" s="25"/>
    </row>
    <row r="315" spans="1:12" ht="12.75" hidden="1">
      <c r="A315" s="30"/>
      <c r="B315" s="30"/>
      <c r="C315" s="30"/>
      <c r="D315" s="82"/>
      <c r="E315" s="82"/>
      <c r="F315" s="82"/>
      <c r="G315" s="82"/>
      <c r="H315" s="92"/>
      <c r="I315" s="92"/>
      <c r="J315" s="93"/>
      <c r="K315" s="92"/>
      <c r="L315" s="92"/>
    </row>
    <row r="316" spans="1:12" ht="12.75" hidden="1">
      <c r="A316" s="26"/>
      <c r="B316" s="26"/>
      <c r="C316" s="26"/>
      <c r="D316" s="27"/>
      <c r="E316" s="27"/>
      <c r="F316" s="27"/>
      <c r="G316" s="27"/>
      <c r="H316" s="28"/>
      <c r="I316" s="28"/>
      <c r="J316" s="28"/>
      <c r="K316" s="28"/>
      <c r="L316" s="28"/>
    </row>
    <row r="317" spans="1:12" ht="12.75" hidden="1">
      <c r="A317" s="26"/>
      <c r="B317" s="26"/>
      <c r="C317" s="26"/>
      <c r="D317" s="27"/>
      <c r="E317" s="27"/>
      <c r="F317" s="27"/>
      <c r="G317" s="27"/>
      <c r="H317" s="28"/>
      <c r="I317" s="28"/>
      <c r="J317" s="28"/>
      <c r="K317" s="28"/>
      <c r="L317" s="28"/>
    </row>
    <row r="318" spans="1:12" ht="12.75" hidden="1">
      <c r="A318" s="212" t="s">
        <v>255</v>
      </c>
      <c r="B318" s="26"/>
      <c r="C318" s="26"/>
      <c r="D318" s="27"/>
      <c r="E318" s="27"/>
      <c r="F318" s="27"/>
      <c r="G318" s="27"/>
      <c r="H318" s="28"/>
      <c r="I318" s="28"/>
      <c r="J318" s="28"/>
      <c r="K318" s="28"/>
      <c r="L318" s="28"/>
    </row>
    <row r="319" spans="1:12" ht="12.75" hidden="1">
      <c r="A319" s="26" t="s">
        <v>269</v>
      </c>
      <c r="B319" s="26"/>
      <c r="C319" s="26"/>
      <c r="D319" s="5" t="s">
        <v>268</v>
      </c>
      <c r="E319" s="5"/>
      <c r="F319" s="5"/>
      <c r="G319" s="5"/>
      <c r="H319" s="25"/>
      <c r="I319" s="25"/>
      <c r="J319" s="64">
        <v>60000</v>
      </c>
      <c r="K319" s="28"/>
      <c r="L319" s="28"/>
    </row>
    <row r="320" spans="1:12" ht="12.75" hidden="1">
      <c r="A320" s="26" t="s">
        <v>270</v>
      </c>
      <c r="B320" s="26"/>
      <c r="C320" s="26"/>
      <c r="D320" s="5" t="s">
        <v>256</v>
      </c>
      <c r="E320" s="5"/>
      <c r="F320" s="5"/>
      <c r="G320" s="5"/>
      <c r="H320" s="25"/>
      <c r="I320" s="25"/>
      <c r="J320" s="64">
        <v>300000</v>
      </c>
      <c r="K320" s="28"/>
      <c r="L320" s="28"/>
    </row>
    <row r="321" spans="1:12" ht="12.75" hidden="1">
      <c r="A321" s="94" t="s">
        <v>271</v>
      </c>
      <c r="B321" s="26"/>
      <c r="C321" s="26"/>
      <c r="D321" s="5" t="s">
        <v>257</v>
      </c>
      <c r="E321" s="5"/>
      <c r="F321" s="5"/>
      <c r="G321" s="5"/>
      <c r="H321" s="25"/>
      <c r="I321" s="25"/>
      <c r="J321" s="64">
        <v>100000</v>
      </c>
      <c r="K321" s="28"/>
      <c r="L321" s="28"/>
    </row>
    <row r="322" spans="1:12" ht="12.75" hidden="1">
      <c r="A322" s="94" t="s">
        <v>272</v>
      </c>
      <c r="B322" s="26"/>
      <c r="C322" s="26"/>
      <c r="D322" s="5" t="s">
        <v>258</v>
      </c>
      <c r="E322" s="5"/>
      <c r="F322" s="5"/>
      <c r="G322" s="5"/>
      <c r="H322" s="25"/>
      <c r="I322" s="25"/>
      <c r="J322" s="64">
        <v>274000</v>
      </c>
      <c r="K322" s="28"/>
      <c r="L322" s="28"/>
    </row>
    <row r="323" spans="2:10" ht="12.75" hidden="1">
      <c r="B323" t="s">
        <v>182</v>
      </c>
      <c r="D323" s="151">
        <f>'Zał. 1'!F104</f>
        <v>12550000</v>
      </c>
      <c r="E323" s="6"/>
      <c r="F323" s="6"/>
      <c r="G323" s="6"/>
      <c r="H323" s="6"/>
      <c r="I323" s="6"/>
      <c r="J323" s="6"/>
    </row>
    <row r="324" spans="2:10" ht="12.75" hidden="1">
      <c r="B324" t="s">
        <v>183</v>
      </c>
      <c r="D324" s="146">
        <f>J307</f>
        <v>14328790</v>
      </c>
      <c r="E324" s="6"/>
      <c r="F324" s="6"/>
      <c r="G324" s="6"/>
      <c r="H324" s="6"/>
      <c r="I324" s="6"/>
      <c r="J324" s="6"/>
    </row>
    <row r="325" spans="2:10" ht="12.75" hidden="1">
      <c r="B325" t="s">
        <v>239</v>
      </c>
      <c r="D325" s="146">
        <f>D323-D324</f>
        <v>-1778790</v>
      </c>
      <c r="E325" s="6"/>
      <c r="F325" s="6"/>
      <c r="G325" s="6"/>
      <c r="H325" s="6"/>
      <c r="I325" s="6"/>
      <c r="J325" s="6"/>
    </row>
    <row r="326" spans="3:12" ht="12.75" hidden="1">
      <c r="C326" s="29"/>
      <c r="D326" s="33" t="s">
        <v>124</v>
      </c>
      <c r="E326" s="6"/>
      <c r="F326" s="6"/>
      <c r="G326" s="6"/>
      <c r="H326" s="6"/>
      <c r="I326" s="6"/>
      <c r="J326" s="6"/>
      <c r="K326" s="26"/>
      <c r="L326" s="26"/>
    </row>
    <row r="327" spans="3:12" ht="12.75" hidden="1">
      <c r="C327" s="29"/>
      <c r="D327" s="6" t="s">
        <v>125</v>
      </c>
      <c r="E327" s="6"/>
      <c r="F327" s="6"/>
      <c r="G327" s="6">
        <f>'Zał. 1'!F104</f>
        <v>12550000</v>
      </c>
      <c r="H327" s="6"/>
      <c r="I327" s="6"/>
      <c r="J327" s="6"/>
      <c r="K327" s="26"/>
      <c r="L327" s="26"/>
    </row>
    <row r="328" spans="3:12" ht="12.75" hidden="1">
      <c r="C328" s="29"/>
      <c r="D328" s="6" t="s">
        <v>126</v>
      </c>
      <c r="E328" s="6"/>
      <c r="F328" s="6"/>
      <c r="G328" s="6" t="e">
        <f>G307</f>
        <v>#REF!</v>
      </c>
      <c r="H328" s="6"/>
      <c r="I328" s="6"/>
      <c r="J328" s="6"/>
      <c r="K328" s="26"/>
      <c r="L328" s="26"/>
    </row>
    <row r="329" spans="3:12" ht="12.75" hidden="1">
      <c r="C329" s="29"/>
      <c r="D329" s="5" t="s">
        <v>123</v>
      </c>
      <c r="E329" s="6"/>
      <c r="F329" s="6"/>
      <c r="G329" s="5">
        <v>742350</v>
      </c>
      <c r="H329" s="6"/>
      <c r="I329" s="6"/>
      <c r="J329" s="6"/>
      <c r="K329" s="26"/>
      <c r="L329" s="26"/>
    </row>
    <row r="330" spans="3:12" ht="12.75" hidden="1">
      <c r="C330" s="29"/>
      <c r="D330" s="6" t="s">
        <v>119</v>
      </c>
      <c r="E330" s="6"/>
      <c r="F330" s="6"/>
      <c r="G330" s="6"/>
      <c r="H330" s="6"/>
      <c r="I330" s="6"/>
      <c r="J330" s="6"/>
      <c r="K330" s="26"/>
      <c r="L330" s="26"/>
    </row>
    <row r="331" spans="3:12" ht="12.75" hidden="1">
      <c r="C331" s="29"/>
      <c r="D331" s="6" t="s">
        <v>120</v>
      </c>
      <c r="E331" s="6"/>
      <c r="F331" s="6"/>
      <c r="G331" s="6"/>
      <c r="H331" s="6"/>
      <c r="I331" s="6"/>
      <c r="J331" s="6"/>
      <c r="K331" s="26"/>
      <c r="L331" s="26"/>
    </row>
    <row r="332" spans="3:12" ht="12.75" hidden="1">
      <c r="C332" s="29"/>
      <c r="D332" s="6"/>
      <c r="E332" s="6"/>
      <c r="F332" s="6"/>
      <c r="G332" s="6"/>
      <c r="H332" s="6"/>
      <c r="I332" s="6"/>
      <c r="J332" s="6"/>
      <c r="K332" s="26"/>
      <c r="L332" s="26"/>
    </row>
    <row r="333" spans="3:12" ht="12.75" hidden="1">
      <c r="C333" s="29"/>
      <c r="D333" s="6"/>
      <c r="E333" s="6"/>
      <c r="F333" s="6"/>
      <c r="G333" s="6"/>
      <c r="H333" s="6"/>
      <c r="I333" s="6"/>
      <c r="J333" s="6"/>
      <c r="K333" s="26"/>
      <c r="L333" s="26"/>
    </row>
    <row r="334" spans="3:12" ht="12.75" hidden="1">
      <c r="C334" s="29"/>
      <c r="D334" s="6" t="s">
        <v>121</v>
      </c>
      <c r="E334" s="6"/>
      <c r="F334" s="6"/>
      <c r="G334" s="5"/>
      <c r="H334" s="6"/>
      <c r="I334" s="6"/>
      <c r="J334" s="6"/>
      <c r="K334" s="26"/>
      <c r="L334" s="26"/>
    </row>
    <row r="335" spans="3:12" ht="12.75" hidden="1">
      <c r="C335" s="29"/>
      <c r="D335" s="6" t="s">
        <v>122</v>
      </c>
      <c r="E335" s="6"/>
      <c r="F335" s="6"/>
      <c r="G335" s="5" t="e">
        <f>'Zał. 1'!F104-'Zał. Nr 2 WYDATKI'!G307-'Zał. Nr 2 WYDATKI'!G329</f>
        <v>#REF!</v>
      </c>
      <c r="H335" s="6"/>
      <c r="I335" s="6"/>
      <c r="J335" s="6"/>
      <c r="K335" s="26"/>
      <c r="L335" s="26"/>
    </row>
    <row r="336" spans="1:10" ht="12.75" hidden="1">
      <c r="A336" t="s">
        <v>184</v>
      </c>
      <c r="D336" s="151">
        <v>234300</v>
      </c>
      <c r="E336" s="6"/>
      <c r="F336" s="6"/>
      <c r="G336" s="6"/>
      <c r="H336" s="6"/>
      <c r="I336" s="6"/>
      <c r="J336" s="6"/>
    </row>
    <row r="337" spans="1:10" ht="12.75" hidden="1">
      <c r="A337" s="142" t="s">
        <v>174</v>
      </c>
      <c r="D337" s="146">
        <f>D325-D336</f>
        <v>-2013090</v>
      </c>
      <c r="E337" s="6"/>
      <c r="F337" s="6"/>
      <c r="G337" s="6"/>
      <c r="H337" s="6"/>
      <c r="I337" s="6"/>
      <c r="J337" s="6"/>
    </row>
    <row r="338" spans="1:10" ht="12.75" hidden="1">
      <c r="A338" s="215" t="s">
        <v>272</v>
      </c>
      <c r="D338" s="5" t="s">
        <v>262</v>
      </c>
      <c r="E338" s="6"/>
      <c r="F338" s="6"/>
      <c r="G338" s="6"/>
      <c r="H338" s="6"/>
      <c r="I338" s="6"/>
      <c r="J338" s="145">
        <v>65000</v>
      </c>
    </row>
    <row r="339" spans="1:10" ht="12.75" hidden="1">
      <c r="A339" s="216" t="s">
        <v>273</v>
      </c>
      <c r="D339" s="58" t="s">
        <v>259</v>
      </c>
      <c r="E339" s="6"/>
      <c r="F339" s="6"/>
      <c r="G339" s="6"/>
      <c r="H339" s="6"/>
      <c r="I339" s="6"/>
      <c r="J339" s="5">
        <v>50000</v>
      </c>
    </row>
    <row r="340" spans="1:10" ht="12.75" hidden="1">
      <c r="A340" s="216" t="s">
        <v>273</v>
      </c>
      <c r="D340" s="76" t="s">
        <v>260</v>
      </c>
      <c r="E340" s="6"/>
      <c r="F340" s="6"/>
      <c r="G340" s="6"/>
      <c r="H340" s="6"/>
      <c r="I340" s="6"/>
      <c r="J340" s="5">
        <v>10000</v>
      </c>
    </row>
    <row r="341" spans="1:10" ht="12.75" hidden="1">
      <c r="A341" s="216" t="s">
        <v>274</v>
      </c>
      <c r="D341" s="76" t="s">
        <v>265</v>
      </c>
      <c r="E341" s="6"/>
      <c r="F341" s="6"/>
      <c r="G341" s="6"/>
      <c r="H341" s="6"/>
      <c r="I341" s="6"/>
      <c r="J341" s="5">
        <v>15000</v>
      </c>
    </row>
    <row r="342" spans="1:10" ht="12.75" hidden="1">
      <c r="A342" s="216" t="s">
        <v>274</v>
      </c>
      <c r="D342" s="158" t="s">
        <v>261</v>
      </c>
      <c r="E342" s="6"/>
      <c r="F342" s="6"/>
      <c r="G342" s="6"/>
      <c r="H342" s="6"/>
      <c r="I342" s="6"/>
      <c r="J342" s="5">
        <v>5000</v>
      </c>
    </row>
    <row r="343" spans="1:10" ht="12.75" hidden="1">
      <c r="A343" s="216" t="s">
        <v>275</v>
      </c>
      <c r="D343" s="5" t="s">
        <v>282</v>
      </c>
      <c r="E343" s="6"/>
      <c r="F343" s="6"/>
      <c r="G343" s="6"/>
      <c r="H343" s="6"/>
      <c r="I343" s="6"/>
      <c r="J343" s="5">
        <v>20000</v>
      </c>
    </row>
    <row r="344" spans="1:10" ht="12.75" hidden="1">
      <c r="A344" s="216" t="s">
        <v>275</v>
      </c>
      <c r="D344" s="5" t="s">
        <v>278</v>
      </c>
      <c r="E344" s="6"/>
      <c r="F344" s="6"/>
      <c r="G344" s="6"/>
      <c r="H344" s="6"/>
      <c r="I344" s="6"/>
      <c r="J344" s="5">
        <v>50000</v>
      </c>
    </row>
    <row r="345" spans="1:10" ht="12.75" hidden="1">
      <c r="A345" s="216" t="s">
        <v>276</v>
      </c>
      <c r="D345" s="5" t="s">
        <v>263</v>
      </c>
      <c r="E345" s="6"/>
      <c r="F345" s="6"/>
      <c r="G345" s="6"/>
      <c r="H345" s="6"/>
      <c r="I345" s="6"/>
      <c r="J345" s="5">
        <v>20000</v>
      </c>
    </row>
    <row r="346" spans="1:10" ht="12.75" hidden="1">
      <c r="A346" s="216" t="s">
        <v>277</v>
      </c>
      <c r="D346" s="5" t="s">
        <v>264</v>
      </c>
      <c r="E346" s="6"/>
      <c r="F346" s="6"/>
      <c r="G346" s="6"/>
      <c r="H346" s="6"/>
      <c r="I346" s="6"/>
      <c r="J346" s="5">
        <v>30000</v>
      </c>
    </row>
    <row r="347" spans="1:10" ht="12.75" hidden="1">
      <c r="A347" s="216" t="s">
        <v>279</v>
      </c>
      <c r="D347" s="145" t="s">
        <v>280</v>
      </c>
      <c r="E347" s="6"/>
      <c r="F347" s="6"/>
      <c r="G347" s="6"/>
      <c r="H347" s="6"/>
      <c r="I347" s="6"/>
      <c r="J347" s="5">
        <v>50000</v>
      </c>
    </row>
    <row r="348" spans="1:10" ht="12.75" hidden="1">
      <c r="A348" s="216" t="s">
        <v>270</v>
      </c>
      <c r="D348" s="145" t="s">
        <v>281</v>
      </c>
      <c r="E348" s="6"/>
      <c r="F348" s="6"/>
      <c r="G348" s="6"/>
      <c r="H348" s="6"/>
      <c r="I348" s="6"/>
      <c r="J348" s="82">
        <v>50000</v>
      </c>
    </row>
    <row r="349" ht="14.25" hidden="1" thickBot="1" thickTop="1">
      <c r="J349" s="210">
        <f>SUM(J319:J348)</f>
        <v>1099000</v>
      </c>
    </row>
    <row r="350" ht="12.75" hidden="1"/>
    <row r="351" ht="12.75" hidden="1"/>
  </sheetData>
  <mergeCells count="2">
    <mergeCell ref="H1:L1"/>
    <mergeCell ref="H2:L2"/>
  </mergeCells>
  <printOptions/>
  <pageMargins left="0.3937007874015748" right="0.1968503937007874" top="0.7874015748031497" bottom="0.7874015748031497" header="0.5118110236220472" footer="0.5118110236220472"/>
  <pageSetup blackAndWhite="1" horizontalDpi="300" verticalDpi="300" orientation="portrait" paperSize="9" r:id="rId1"/>
  <headerFooter alignWithMargins="0">
    <oddFooter>&amp;CStrona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A6" sqref="A6"/>
    </sheetView>
  </sheetViews>
  <sheetFormatPr defaultColWidth="9.00390625" defaultRowHeight="12.75"/>
  <cols>
    <col min="1" max="1" width="4.75390625" style="2" customWidth="1"/>
    <col min="2" max="2" width="6.125" style="2" customWidth="1"/>
    <col min="3" max="3" width="4.875" style="2" customWidth="1"/>
    <col min="4" max="4" width="34.125" style="0" customWidth="1"/>
    <col min="5" max="5" width="13.625" style="0" hidden="1" customWidth="1"/>
    <col min="6" max="6" width="13.875" style="0" customWidth="1"/>
    <col min="7" max="7" width="5.875" style="0" hidden="1" customWidth="1"/>
    <col min="8" max="8" width="11.375" style="0" hidden="1" customWidth="1"/>
    <col min="9" max="9" width="7.375" style="0" hidden="1" customWidth="1"/>
    <col min="10" max="10" width="12.625" style="0" customWidth="1"/>
  </cols>
  <sheetData>
    <row r="1" spans="1:10" ht="18">
      <c r="A1" s="1" t="s">
        <v>317</v>
      </c>
      <c r="E1" s="26"/>
      <c r="F1" s="213" t="s">
        <v>355</v>
      </c>
      <c r="J1" s="26"/>
    </row>
    <row r="2" spans="1:10" ht="12.75">
      <c r="A2" s="102" t="s">
        <v>0</v>
      </c>
      <c r="B2" s="103"/>
      <c r="C2" s="103"/>
      <c r="D2" s="50"/>
      <c r="E2" s="26"/>
      <c r="F2" s="213" t="s">
        <v>318</v>
      </c>
      <c r="H2" s="26"/>
      <c r="J2" s="26"/>
    </row>
    <row r="3" spans="1:10" ht="34.5" thickBot="1">
      <c r="A3" s="169" t="s">
        <v>1</v>
      </c>
      <c r="B3" s="169" t="s">
        <v>2</v>
      </c>
      <c r="C3" s="169" t="s">
        <v>3</v>
      </c>
      <c r="D3" s="170" t="s">
        <v>4</v>
      </c>
      <c r="E3" s="171" t="s">
        <v>308</v>
      </c>
      <c r="F3" s="171" t="s">
        <v>354</v>
      </c>
      <c r="G3" s="171" t="s">
        <v>290</v>
      </c>
      <c r="H3" s="172" t="s">
        <v>133</v>
      </c>
      <c r="I3" s="172" t="s">
        <v>134</v>
      </c>
      <c r="J3" s="173" t="s">
        <v>267</v>
      </c>
    </row>
    <row r="4" spans="1:10" ht="13.5" thickBot="1">
      <c r="A4" s="176" t="s">
        <v>10</v>
      </c>
      <c r="B4" s="177"/>
      <c r="C4" s="177"/>
      <c r="D4" s="178" t="s">
        <v>11</v>
      </c>
      <c r="E4" s="179">
        <f>E5</f>
        <v>150</v>
      </c>
      <c r="F4" s="179">
        <f>F5</f>
        <v>800</v>
      </c>
      <c r="G4" s="174">
        <f aca="true" t="shared" si="0" ref="G4:G60">F4/E4*100</f>
        <v>533.3333333333333</v>
      </c>
      <c r="H4" s="175"/>
      <c r="I4" s="175"/>
      <c r="J4" s="175"/>
    </row>
    <row r="5" spans="1:10" ht="12.75">
      <c r="A5" s="165"/>
      <c r="B5" s="166" t="s">
        <v>287</v>
      </c>
      <c r="C5" s="165"/>
      <c r="D5" s="157" t="s">
        <v>288</v>
      </c>
      <c r="E5" s="167">
        <f>SUM(E6)</f>
        <v>150</v>
      </c>
      <c r="F5" s="167">
        <f>SUM(F6)</f>
        <v>800</v>
      </c>
      <c r="G5" s="168">
        <f t="shared" si="0"/>
        <v>533.3333333333333</v>
      </c>
      <c r="H5" s="72"/>
      <c r="I5" s="72"/>
      <c r="J5" s="72"/>
    </row>
    <row r="6" spans="1:10" ht="72.75" thickBot="1">
      <c r="A6" s="163" t="s">
        <v>181</v>
      </c>
      <c r="B6" s="163"/>
      <c r="C6" s="164" t="s">
        <v>197</v>
      </c>
      <c r="D6" s="180" t="s">
        <v>136</v>
      </c>
      <c r="E6" s="83">
        <v>150</v>
      </c>
      <c r="F6" s="83">
        <v>800</v>
      </c>
      <c r="G6" s="162">
        <f t="shared" si="0"/>
        <v>533.3333333333333</v>
      </c>
      <c r="H6" s="30"/>
      <c r="I6" s="30"/>
      <c r="J6" s="30"/>
    </row>
    <row r="7" spans="1:10" ht="13.5" thickBot="1">
      <c r="A7" s="176" t="s">
        <v>13</v>
      </c>
      <c r="B7" s="177"/>
      <c r="C7" s="177"/>
      <c r="D7" s="178" t="s">
        <v>14</v>
      </c>
      <c r="E7" s="179">
        <f>E8+E10</f>
        <v>8700</v>
      </c>
      <c r="F7" s="179">
        <f>F10+F8</f>
        <v>10500</v>
      </c>
      <c r="G7" s="174">
        <f t="shared" si="0"/>
        <v>120.6896551724138</v>
      </c>
      <c r="H7" s="175"/>
      <c r="I7" s="175"/>
      <c r="J7" s="175"/>
    </row>
    <row r="8" spans="1:10" ht="12.75">
      <c r="A8" s="181"/>
      <c r="B8" s="166" t="s">
        <v>130</v>
      </c>
      <c r="C8" s="165"/>
      <c r="D8" s="157" t="s">
        <v>131</v>
      </c>
      <c r="E8" s="182">
        <f>SUM(E9)</f>
        <v>8200</v>
      </c>
      <c r="F8" s="182">
        <f>SUM(F9)</f>
        <v>8200</v>
      </c>
      <c r="G8" s="168">
        <f t="shared" si="0"/>
        <v>100</v>
      </c>
      <c r="H8" s="72"/>
      <c r="I8" s="72"/>
      <c r="J8" s="72"/>
    </row>
    <row r="9" spans="1:10" ht="48">
      <c r="A9" s="44"/>
      <c r="B9" s="4"/>
      <c r="C9" s="3" t="s">
        <v>205</v>
      </c>
      <c r="D9" s="117" t="s">
        <v>132</v>
      </c>
      <c r="E9" s="57">
        <v>8200</v>
      </c>
      <c r="F9" s="57">
        <v>8200</v>
      </c>
      <c r="G9" s="16">
        <f t="shared" si="0"/>
        <v>100</v>
      </c>
      <c r="H9" s="6"/>
      <c r="I9" s="6"/>
      <c r="J9" s="6"/>
    </row>
    <row r="10" spans="1:10" ht="12.75">
      <c r="A10" s="4"/>
      <c r="B10" s="45" t="s">
        <v>15</v>
      </c>
      <c r="C10" s="4"/>
      <c r="D10" s="7" t="s">
        <v>16</v>
      </c>
      <c r="E10" s="53">
        <f>SUM(E11:E12)</f>
        <v>500</v>
      </c>
      <c r="F10" s="53">
        <f>SUM(F11:F12)</f>
        <v>2300</v>
      </c>
      <c r="G10" s="13">
        <f t="shared" si="0"/>
        <v>459.99999999999994</v>
      </c>
      <c r="H10" s="6"/>
      <c r="I10" s="6"/>
      <c r="J10" s="6"/>
    </row>
    <row r="11" spans="1:10" ht="51">
      <c r="A11" s="4"/>
      <c r="B11" s="45"/>
      <c r="C11" s="3" t="s">
        <v>233</v>
      </c>
      <c r="D11" s="204" t="s">
        <v>232</v>
      </c>
      <c r="E11" s="55">
        <v>300</v>
      </c>
      <c r="F11" s="55">
        <v>300</v>
      </c>
      <c r="G11" s="16">
        <f t="shared" si="0"/>
        <v>100</v>
      </c>
      <c r="H11" s="6"/>
      <c r="I11" s="6"/>
      <c r="J11" s="6"/>
    </row>
    <row r="12" spans="1:10" ht="13.5" thickBot="1">
      <c r="A12" s="4"/>
      <c r="B12" s="4"/>
      <c r="C12" s="3" t="s">
        <v>206</v>
      </c>
      <c r="D12" s="6" t="s">
        <v>17</v>
      </c>
      <c r="E12" s="54">
        <v>200</v>
      </c>
      <c r="F12" s="54">
        <v>2000</v>
      </c>
      <c r="G12" s="16">
        <f t="shared" si="0"/>
        <v>1000</v>
      </c>
      <c r="H12" s="6"/>
      <c r="I12" s="6"/>
      <c r="J12" s="6"/>
    </row>
    <row r="13" spans="1:10" ht="13.5" thickBot="1">
      <c r="A13" s="176" t="s">
        <v>73</v>
      </c>
      <c r="B13" s="177"/>
      <c r="C13" s="185"/>
      <c r="D13" s="186" t="s">
        <v>74</v>
      </c>
      <c r="E13" s="179">
        <f>E14</f>
        <v>234000</v>
      </c>
      <c r="F13" s="179">
        <f>F14</f>
        <v>225000</v>
      </c>
      <c r="G13" s="174">
        <f t="shared" si="0"/>
        <v>96.15384615384616</v>
      </c>
      <c r="H13" s="175"/>
      <c r="I13" s="175"/>
      <c r="J13" s="175"/>
    </row>
    <row r="14" spans="1:10" ht="25.5">
      <c r="A14" s="165"/>
      <c r="B14" s="166" t="s">
        <v>75</v>
      </c>
      <c r="C14" s="183"/>
      <c r="D14" s="184" t="s">
        <v>76</v>
      </c>
      <c r="E14" s="167">
        <f>SUM(E15:E18)</f>
        <v>234000</v>
      </c>
      <c r="F14" s="167">
        <f>SUM(F15:F18)</f>
        <v>225000</v>
      </c>
      <c r="G14" s="168">
        <f t="shared" si="0"/>
        <v>96.15384615384616</v>
      </c>
      <c r="H14" s="72"/>
      <c r="I14" s="72"/>
      <c r="J14" s="72"/>
    </row>
    <row r="15" spans="1:10" ht="24">
      <c r="A15" s="4"/>
      <c r="B15" s="3"/>
      <c r="C15" s="3" t="s">
        <v>207</v>
      </c>
      <c r="D15" s="117" t="s">
        <v>37</v>
      </c>
      <c r="E15" s="55">
        <v>3000</v>
      </c>
      <c r="F15" s="55">
        <v>3000</v>
      </c>
      <c r="G15" s="16">
        <f t="shared" si="0"/>
        <v>100</v>
      </c>
      <c r="H15" s="6"/>
      <c r="I15" s="6"/>
      <c r="J15" s="6"/>
    </row>
    <row r="16" spans="1:10" ht="72">
      <c r="A16" s="4"/>
      <c r="B16" s="3"/>
      <c r="C16" s="3" t="s">
        <v>197</v>
      </c>
      <c r="D16" s="116" t="s">
        <v>136</v>
      </c>
      <c r="E16" s="54">
        <v>110000</v>
      </c>
      <c r="F16" s="54">
        <v>120000</v>
      </c>
      <c r="G16" s="16">
        <f t="shared" si="0"/>
        <v>109.09090909090908</v>
      </c>
      <c r="H16" s="6"/>
      <c r="I16" s="6"/>
      <c r="J16" s="6"/>
    </row>
    <row r="17" spans="1:10" ht="36">
      <c r="A17" s="4"/>
      <c r="B17" s="3"/>
      <c r="C17" s="3" t="s">
        <v>208</v>
      </c>
      <c r="D17" s="116" t="s">
        <v>249</v>
      </c>
      <c r="E17" s="54">
        <v>120000</v>
      </c>
      <c r="F17" s="54">
        <v>100000</v>
      </c>
      <c r="G17" s="16">
        <f t="shared" si="0"/>
        <v>83.33333333333334</v>
      </c>
      <c r="H17" s="6"/>
      <c r="I17" s="6"/>
      <c r="J17" s="6"/>
    </row>
    <row r="18" spans="1:10" ht="13.5" thickBot="1">
      <c r="A18" s="163"/>
      <c r="B18" s="163"/>
      <c r="C18" s="164" t="s">
        <v>209</v>
      </c>
      <c r="D18" s="125" t="s">
        <v>91</v>
      </c>
      <c r="E18" s="83">
        <v>1000</v>
      </c>
      <c r="F18" s="83">
        <v>2000</v>
      </c>
      <c r="G18" s="162">
        <f t="shared" si="0"/>
        <v>200</v>
      </c>
      <c r="H18" s="30"/>
      <c r="I18" s="30"/>
      <c r="J18" s="30"/>
    </row>
    <row r="19" spans="1:10" ht="13.5" thickBot="1">
      <c r="A19" s="176" t="s">
        <v>18</v>
      </c>
      <c r="B19" s="177"/>
      <c r="C19" s="177"/>
      <c r="D19" s="178" t="s">
        <v>19</v>
      </c>
      <c r="E19" s="179">
        <f>E20+E23</f>
        <v>61100</v>
      </c>
      <c r="F19" s="179">
        <f>F20+F23</f>
        <v>56850</v>
      </c>
      <c r="G19" s="174">
        <f t="shared" si="0"/>
        <v>93.04418985270048</v>
      </c>
      <c r="H19" s="178">
        <f>H20</f>
        <v>50700</v>
      </c>
      <c r="I19" s="175"/>
      <c r="J19" s="238">
        <f>J20</f>
        <v>53700</v>
      </c>
    </row>
    <row r="20" spans="1:10" ht="12.75">
      <c r="A20" s="165"/>
      <c r="B20" s="166" t="s">
        <v>20</v>
      </c>
      <c r="C20" s="165"/>
      <c r="D20" s="157" t="s">
        <v>21</v>
      </c>
      <c r="E20" s="167">
        <f>SUM(E22)</f>
        <v>49900</v>
      </c>
      <c r="F20" s="167">
        <f>SUM(F21:F22)</f>
        <v>54850</v>
      </c>
      <c r="G20" s="168">
        <f t="shared" si="0"/>
        <v>109.91983967935872</v>
      </c>
      <c r="H20" s="157">
        <f>SUM(H22)</f>
        <v>50700</v>
      </c>
      <c r="I20" s="72"/>
      <c r="J20" s="239">
        <f>SUM(J22)</f>
        <v>53700</v>
      </c>
    </row>
    <row r="21" spans="1:10" ht="12.75">
      <c r="A21" s="165"/>
      <c r="B21" s="166"/>
      <c r="C21" s="183" t="s">
        <v>196</v>
      </c>
      <c r="D21" s="323" t="s">
        <v>25</v>
      </c>
      <c r="E21" s="167"/>
      <c r="F21" s="324">
        <v>1150</v>
      </c>
      <c r="G21" s="168"/>
      <c r="H21" s="157"/>
      <c r="I21" s="72"/>
      <c r="J21" s="239"/>
    </row>
    <row r="22" spans="1:10" ht="48">
      <c r="A22" s="4"/>
      <c r="B22" s="4"/>
      <c r="C22" s="3" t="s">
        <v>198</v>
      </c>
      <c r="D22" s="116" t="s">
        <v>22</v>
      </c>
      <c r="E22" s="54">
        <v>49900</v>
      </c>
      <c r="F22" s="54">
        <v>53700</v>
      </c>
      <c r="G22" s="16">
        <f t="shared" si="0"/>
        <v>107.61523046092185</v>
      </c>
      <c r="H22" s="6">
        <v>50700</v>
      </c>
      <c r="I22" s="6"/>
      <c r="J22" s="54">
        <f>F22</f>
        <v>53700</v>
      </c>
    </row>
    <row r="23" spans="1:10" ht="12.75">
      <c r="A23" s="4"/>
      <c r="B23" s="45" t="s">
        <v>23</v>
      </c>
      <c r="C23" s="4"/>
      <c r="D23" s="7" t="s">
        <v>24</v>
      </c>
      <c r="E23" s="53">
        <f>SUM(E24:E26)</f>
        <v>11200</v>
      </c>
      <c r="F23" s="53">
        <f>SUM(F24:F26)</f>
        <v>2000</v>
      </c>
      <c r="G23" s="13">
        <f t="shared" si="0"/>
        <v>17.857142857142858</v>
      </c>
      <c r="H23" s="6"/>
      <c r="I23" s="6"/>
      <c r="J23" s="6"/>
    </row>
    <row r="24" spans="1:10" ht="12.75">
      <c r="A24" s="4"/>
      <c r="B24" s="45"/>
      <c r="C24" s="3" t="s">
        <v>196</v>
      </c>
      <c r="D24" s="109" t="s">
        <v>25</v>
      </c>
      <c r="E24" s="235">
        <v>200</v>
      </c>
      <c r="F24" s="235">
        <v>500</v>
      </c>
      <c r="G24" s="161">
        <f t="shared" si="0"/>
        <v>250</v>
      </c>
      <c r="H24" s="6"/>
      <c r="I24" s="6"/>
      <c r="J24" s="6"/>
    </row>
    <row r="25" spans="1:10" ht="12.75">
      <c r="A25" s="4"/>
      <c r="B25" s="4"/>
      <c r="C25" s="3" t="s">
        <v>206</v>
      </c>
      <c r="D25" s="6" t="s">
        <v>17</v>
      </c>
      <c r="E25" s="54">
        <v>1000</v>
      </c>
      <c r="F25" s="54">
        <v>100</v>
      </c>
      <c r="G25" s="16">
        <f t="shared" si="0"/>
        <v>10</v>
      </c>
      <c r="H25" s="6"/>
      <c r="I25" s="6"/>
      <c r="J25" s="6"/>
    </row>
    <row r="26" spans="1:10" ht="13.5" thickBot="1">
      <c r="A26" s="4"/>
      <c r="B26" s="4"/>
      <c r="C26" s="3" t="s">
        <v>210</v>
      </c>
      <c r="D26" s="6" t="s">
        <v>7</v>
      </c>
      <c r="E26" s="54">
        <v>10000</v>
      </c>
      <c r="F26" s="54">
        <v>1400</v>
      </c>
      <c r="G26" s="16">
        <f t="shared" si="0"/>
        <v>14.000000000000002</v>
      </c>
      <c r="H26" s="6"/>
      <c r="I26" s="6"/>
      <c r="J26" s="6"/>
    </row>
    <row r="27" spans="1:10" ht="39" thickBot="1">
      <c r="A27" s="176" t="s">
        <v>78</v>
      </c>
      <c r="B27" s="177"/>
      <c r="C27" s="185"/>
      <c r="D27" s="186" t="s">
        <v>79</v>
      </c>
      <c r="E27" s="179">
        <f>E28</f>
        <v>984</v>
      </c>
      <c r="F27" s="179">
        <f>F28</f>
        <v>960</v>
      </c>
      <c r="G27" s="174">
        <f t="shared" si="0"/>
        <v>97.5609756097561</v>
      </c>
      <c r="H27" s="178">
        <f>H28</f>
        <v>1080</v>
      </c>
      <c r="I27" s="175"/>
      <c r="J27" s="188">
        <f>J28</f>
        <v>960</v>
      </c>
    </row>
    <row r="28" spans="1:10" ht="38.25">
      <c r="A28" s="165"/>
      <c r="B28" s="166" t="s">
        <v>80</v>
      </c>
      <c r="C28" s="183"/>
      <c r="D28" s="184" t="s">
        <v>81</v>
      </c>
      <c r="E28" s="182">
        <f>SUM(E29)</f>
        <v>984</v>
      </c>
      <c r="F28" s="182">
        <f>SUM(F29)</f>
        <v>960</v>
      </c>
      <c r="G28" s="168">
        <f t="shared" si="0"/>
        <v>97.5609756097561</v>
      </c>
      <c r="H28" s="157">
        <f>SUM(H29)</f>
        <v>1080</v>
      </c>
      <c r="I28" s="72"/>
      <c r="J28" s="187">
        <f>SUM(J29)</f>
        <v>960</v>
      </c>
    </row>
    <row r="29" spans="1:10" ht="48">
      <c r="A29" s="4"/>
      <c r="B29" s="4"/>
      <c r="C29" s="3" t="s">
        <v>198</v>
      </c>
      <c r="D29" s="116" t="s">
        <v>22</v>
      </c>
      <c r="E29" s="54">
        <v>984</v>
      </c>
      <c r="F29" s="54">
        <v>960</v>
      </c>
      <c r="G29" s="16">
        <f t="shared" si="0"/>
        <v>97.5609756097561</v>
      </c>
      <c r="H29" s="6">
        <v>1080</v>
      </c>
      <c r="I29" s="6"/>
      <c r="J29" s="54">
        <f>F29</f>
        <v>960</v>
      </c>
    </row>
    <row r="30" spans="1:10" ht="13.5" thickBot="1">
      <c r="A30" s="246"/>
      <c r="B30" s="246"/>
      <c r="C30" s="388"/>
      <c r="D30" s="400"/>
      <c r="E30" s="105"/>
      <c r="F30" s="105"/>
      <c r="G30" s="401"/>
      <c r="H30" s="26"/>
      <c r="I30" s="26"/>
      <c r="J30" s="105"/>
    </row>
    <row r="31" spans="1:10" ht="64.5" thickBot="1">
      <c r="A31" s="176" t="s">
        <v>27</v>
      </c>
      <c r="B31" s="177"/>
      <c r="C31" s="177"/>
      <c r="D31" s="186" t="s">
        <v>245</v>
      </c>
      <c r="E31" s="189">
        <f>E32+E35+E53+E58+E43</f>
        <v>3544800</v>
      </c>
      <c r="F31" s="179">
        <f>F35+F53+F58+F32+F43</f>
        <v>4709012</v>
      </c>
      <c r="G31" s="174">
        <f t="shared" si="0"/>
        <v>132.84281200631912</v>
      </c>
      <c r="H31" s="175"/>
      <c r="I31" s="175"/>
      <c r="J31" s="175"/>
    </row>
    <row r="32" spans="1:10" ht="25.5">
      <c r="A32" s="183"/>
      <c r="B32" s="166" t="s">
        <v>127</v>
      </c>
      <c r="C32" s="165"/>
      <c r="D32" s="184" t="s">
        <v>128</v>
      </c>
      <c r="E32" s="182">
        <f>SUM(E33:E34)</f>
        <v>3100</v>
      </c>
      <c r="F32" s="182">
        <f>SUM(F33:F34)</f>
        <v>7100</v>
      </c>
      <c r="G32" s="168">
        <f t="shared" si="0"/>
        <v>229.03225806451616</v>
      </c>
      <c r="H32" s="72"/>
      <c r="I32" s="72"/>
      <c r="J32" s="72"/>
    </row>
    <row r="33" spans="1:10" ht="36">
      <c r="A33" s="3"/>
      <c r="B33" s="3"/>
      <c r="C33" s="3" t="s">
        <v>211</v>
      </c>
      <c r="D33" s="117" t="s">
        <v>35</v>
      </c>
      <c r="E33" s="57">
        <v>3000</v>
      </c>
      <c r="F33" s="57">
        <v>7000</v>
      </c>
      <c r="G33" s="16">
        <f t="shared" si="0"/>
        <v>233.33333333333334</v>
      </c>
      <c r="H33" s="6"/>
      <c r="I33" s="6"/>
      <c r="J33" s="6"/>
    </row>
    <row r="34" spans="1:10" ht="24">
      <c r="A34" s="3"/>
      <c r="B34" s="3"/>
      <c r="C34" s="3" t="s">
        <v>212</v>
      </c>
      <c r="D34" s="116" t="s">
        <v>34</v>
      </c>
      <c r="E34" s="57">
        <v>100</v>
      </c>
      <c r="F34" s="57">
        <v>100</v>
      </c>
      <c r="G34" s="16">
        <f t="shared" si="0"/>
        <v>100</v>
      </c>
      <c r="H34" s="6"/>
      <c r="I34" s="6"/>
      <c r="J34" s="6"/>
    </row>
    <row r="35" spans="1:10" ht="76.5">
      <c r="A35" s="4"/>
      <c r="B35" s="45" t="s">
        <v>29</v>
      </c>
      <c r="C35" s="4"/>
      <c r="D35" s="9" t="s">
        <v>246</v>
      </c>
      <c r="E35" s="53">
        <f>SUM(E36:E42)</f>
        <v>1179500</v>
      </c>
      <c r="F35" s="53">
        <f>SUM(F36:F42)</f>
        <v>1307740</v>
      </c>
      <c r="G35" s="13">
        <f t="shared" si="0"/>
        <v>110.87240356083086</v>
      </c>
      <c r="H35" s="6"/>
      <c r="I35" s="6"/>
      <c r="J35" s="6"/>
    </row>
    <row r="36" spans="1:10" ht="12.75">
      <c r="A36" s="4"/>
      <c r="B36" s="4"/>
      <c r="C36" s="3" t="s">
        <v>214</v>
      </c>
      <c r="D36" s="6" t="s">
        <v>30</v>
      </c>
      <c r="E36" s="54">
        <v>930000</v>
      </c>
      <c r="F36" s="54">
        <v>1050000</v>
      </c>
      <c r="G36" s="16">
        <f t="shared" si="0"/>
        <v>112.90322580645163</v>
      </c>
      <c r="H36" s="6"/>
      <c r="I36" s="6"/>
      <c r="J36" s="6"/>
    </row>
    <row r="37" spans="1:10" ht="12.75">
      <c r="A37" s="4"/>
      <c r="B37" s="4"/>
      <c r="C37" s="3" t="s">
        <v>215</v>
      </c>
      <c r="D37" s="6" t="s">
        <v>31</v>
      </c>
      <c r="E37" s="54">
        <v>212000</v>
      </c>
      <c r="F37" s="54">
        <v>220000</v>
      </c>
      <c r="G37" s="16">
        <f t="shared" si="0"/>
        <v>103.77358490566037</v>
      </c>
      <c r="H37" s="6"/>
      <c r="I37" s="6"/>
      <c r="J37" s="6"/>
    </row>
    <row r="38" spans="1:10" ht="12.75">
      <c r="A38" s="4"/>
      <c r="B38" s="4"/>
      <c r="C38" s="3" t="s">
        <v>216</v>
      </c>
      <c r="D38" s="6" t="s">
        <v>32</v>
      </c>
      <c r="E38" s="54">
        <v>24000</v>
      </c>
      <c r="F38" s="54">
        <v>27000</v>
      </c>
      <c r="G38" s="16">
        <f t="shared" si="0"/>
        <v>112.5</v>
      </c>
      <c r="H38" s="6"/>
      <c r="I38" s="6"/>
      <c r="J38" s="6"/>
    </row>
    <row r="39" spans="1:10" ht="12.75">
      <c r="A39" s="4"/>
      <c r="B39" s="4"/>
      <c r="C39" s="3" t="s">
        <v>217</v>
      </c>
      <c r="D39" s="6" t="s">
        <v>33</v>
      </c>
      <c r="E39" s="54">
        <v>8400</v>
      </c>
      <c r="F39" s="54">
        <v>9200</v>
      </c>
      <c r="G39" s="16">
        <f t="shared" si="0"/>
        <v>109.52380952380953</v>
      </c>
      <c r="H39" s="6"/>
      <c r="I39" s="6"/>
      <c r="J39" s="6"/>
    </row>
    <row r="40" spans="1:10" ht="25.5">
      <c r="A40" s="4"/>
      <c r="B40" s="4"/>
      <c r="C40" s="3" t="s">
        <v>218</v>
      </c>
      <c r="D40" s="8" t="s">
        <v>112</v>
      </c>
      <c r="E40" s="54">
        <v>1000</v>
      </c>
      <c r="F40" s="54">
        <v>500</v>
      </c>
      <c r="G40" s="16">
        <f t="shared" si="0"/>
        <v>50</v>
      </c>
      <c r="H40" s="6"/>
      <c r="I40" s="6"/>
      <c r="J40" s="6"/>
    </row>
    <row r="41" spans="1:10" ht="12.75">
      <c r="A41" s="4"/>
      <c r="B41" s="4"/>
      <c r="C41" s="3" t="s">
        <v>196</v>
      </c>
      <c r="D41" s="8" t="s">
        <v>25</v>
      </c>
      <c r="E41" s="54">
        <v>100</v>
      </c>
      <c r="F41" s="54">
        <v>120</v>
      </c>
      <c r="G41" s="16">
        <f t="shared" si="0"/>
        <v>120</v>
      </c>
      <c r="H41" s="6"/>
      <c r="I41" s="6"/>
      <c r="J41" s="6"/>
    </row>
    <row r="42" spans="1:10" ht="25.5">
      <c r="A42" s="4"/>
      <c r="B42" s="4"/>
      <c r="C42" s="3" t="s">
        <v>212</v>
      </c>
      <c r="D42" s="8" t="s">
        <v>34</v>
      </c>
      <c r="E42" s="54">
        <v>4000</v>
      </c>
      <c r="F42" s="54">
        <v>920</v>
      </c>
      <c r="G42" s="16">
        <f t="shared" si="0"/>
        <v>23</v>
      </c>
      <c r="H42" s="6"/>
      <c r="I42" s="6"/>
      <c r="J42" s="6"/>
    </row>
    <row r="43" spans="1:10" ht="64.5" customHeight="1">
      <c r="A43" s="4"/>
      <c r="B43" s="113" t="s">
        <v>247</v>
      </c>
      <c r="C43" s="3"/>
      <c r="D43" s="114" t="s">
        <v>248</v>
      </c>
      <c r="E43" s="115">
        <f>SUM(E44:E52)</f>
        <v>959100</v>
      </c>
      <c r="F43" s="115">
        <f>SUM(F44:F52)</f>
        <v>1097300</v>
      </c>
      <c r="G43" s="123">
        <f t="shared" si="0"/>
        <v>114.40934209154416</v>
      </c>
      <c r="H43" s="6"/>
      <c r="I43" s="6"/>
      <c r="J43" s="6"/>
    </row>
    <row r="44" spans="1:10" ht="12.75">
      <c r="A44" s="4"/>
      <c r="B44" s="4"/>
      <c r="C44" s="3" t="s">
        <v>214</v>
      </c>
      <c r="D44" s="8" t="s">
        <v>30</v>
      </c>
      <c r="E44" s="54">
        <v>413000</v>
      </c>
      <c r="F44" s="54">
        <v>451000</v>
      </c>
      <c r="G44" s="16">
        <f t="shared" si="0"/>
        <v>109.20096852300243</v>
      </c>
      <c r="H44" s="6"/>
      <c r="I44" s="6"/>
      <c r="J44" s="6"/>
    </row>
    <row r="45" spans="1:10" ht="12.75">
      <c r="A45" s="4"/>
      <c r="B45" s="4"/>
      <c r="C45" s="3" t="s">
        <v>215</v>
      </c>
      <c r="D45" s="8" t="s">
        <v>31</v>
      </c>
      <c r="E45" s="54">
        <v>409000</v>
      </c>
      <c r="F45" s="54">
        <v>423000</v>
      </c>
      <c r="G45" s="16">
        <f t="shared" si="0"/>
        <v>103.42298288508557</v>
      </c>
      <c r="H45" s="6"/>
      <c r="I45" s="6"/>
      <c r="J45" s="6"/>
    </row>
    <row r="46" spans="1:10" ht="12.75">
      <c r="A46" s="4"/>
      <c r="B46" s="4"/>
      <c r="C46" s="3" t="s">
        <v>216</v>
      </c>
      <c r="D46" s="8" t="s">
        <v>32</v>
      </c>
      <c r="E46" s="54">
        <v>1100</v>
      </c>
      <c r="F46" s="54">
        <v>1300</v>
      </c>
      <c r="G46" s="16">
        <f t="shared" si="0"/>
        <v>118.18181818181819</v>
      </c>
      <c r="H46" s="6"/>
      <c r="I46" s="6"/>
      <c r="J46" s="6"/>
    </row>
    <row r="47" spans="1:10" ht="12.75">
      <c r="A47" s="4"/>
      <c r="B47" s="4"/>
      <c r="C47" s="3" t="s">
        <v>217</v>
      </c>
      <c r="D47" s="8" t="s">
        <v>33</v>
      </c>
      <c r="E47" s="54">
        <v>70000</v>
      </c>
      <c r="F47" s="54">
        <v>120000</v>
      </c>
      <c r="G47" s="16">
        <f t="shared" si="0"/>
        <v>171.42857142857142</v>
      </c>
      <c r="H47" s="6"/>
      <c r="I47" s="6"/>
      <c r="J47" s="6"/>
    </row>
    <row r="48" spans="1:10" ht="12.75">
      <c r="A48" s="4"/>
      <c r="B48" s="4"/>
      <c r="C48" s="3" t="s">
        <v>237</v>
      </c>
      <c r="D48" s="8" t="s">
        <v>238</v>
      </c>
      <c r="E48" s="54">
        <v>3000</v>
      </c>
      <c r="F48" s="54">
        <v>6000</v>
      </c>
      <c r="G48" s="16">
        <f t="shared" si="0"/>
        <v>200</v>
      </c>
      <c r="H48" s="6"/>
      <c r="I48" s="6"/>
      <c r="J48" s="6"/>
    </row>
    <row r="49" spans="1:10" ht="12.75">
      <c r="A49" s="4"/>
      <c r="B49" s="4"/>
      <c r="C49" s="3" t="s">
        <v>213</v>
      </c>
      <c r="D49" s="8" t="s">
        <v>36</v>
      </c>
      <c r="E49" s="54">
        <v>18000</v>
      </c>
      <c r="F49" s="54">
        <v>15000</v>
      </c>
      <c r="G49" s="16">
        <f t="shared" si="0"/>
        <v>83.33333333333334</v>
      </c>
      <c r="H49" s="6"/>
      <c r="I49" s="6"/>
      <c r="J49" s="6"/>
    </row>
    <row r="50" spans="1:10" ht="19.5" customHeight="1">
      <c r="A50" s="4"/>
      <c r="B50" s="4"/>
      <c r="C50" s="3" t="s">
        <v>218</v>
      </c>
      <c r="D50" s="8" t="s">
        <v>112</v>
      </c>
      <c r="E50" s="54">
        <v>40000</v>
      </c>
      <c r="F50" s="54">
        <v>70000</v>
      </c>
      <c r="G50" s="16">
        <f t="shared" si="0"/>
        <v>175</v>
      </c>
      <c r="H50" s="6"/>
      <c r="I50" s="6"/>
      <c r="J50" s="6"/>
    </row>
    <row r="51" spans="1:10" ht="19.5" customHeight="1">
      <c r="A51" s="4"/>
      <c r="B51" s="4"/>
      <c r="C51" s="3" t="s">
        <v>196</v>
      </c>
      <c r="D51" s="109" t="s">
        <v>25</v>
      </c>
      <c r="E51" s="54"/>
      <c r="F51" s="54">
        <v>2000</v>
      </c>
      <c r="G51" s="16"/>
      <c r="H51" s="6"/>
      <c r="I51" s="6"/>
      <c r="J51" s="6"/>
    </row>
    <row r="52" spans="1:10" ht="25.5">
      <c r="A52" s="4"/>
      <c r="B52" s="4"/>
      <c r="C52" s="3" t="s">
        <v>212</v>
      </c>
      <c r="D52" s="8" t="s">
        <v>34</v>
      </c>
      <c r="E52" s="54">
        <v>5000</v>
      </c>
      <c r="F52" s="54">
        <v>9000</v>
      </c>
      <c r="G52" s="16">
        <f t="shared" si="0"/>
        <v>180</v>
      </c>
      <c r="H52" s="6"/>
      <c r="I52" s="6"/>
      <c r="J52" s="6"/>
    </row>
    <row r="53" spans="1:10" ht="39.75" customHeight="1">
      <c r="A53" s="4"/>
      <c r="B53" s="45" t="s">
        <v>38</v>
      </c>
      <c r="C53" s="4"/>
      <c r="D53" s="9" t="s">
        <v>193</v>
      </c>
      <c r="E53" s="53">
        <f>SUM(E54:E57)</f>
        <v>110100</v>
      </c>
      <c r="F53" s="53">
        <f>SUM(F54:F57)</f>
        <v>108100</v>
      </c>
      <c r="G53" s="13">
        <f t="shared" si="0"/>
        <v>98.18346957311535</v>
      </c>
      <c r="H53" s="6"/>
      <c r="I53" s="6"/>
      <c r="J53" s="6"/>
    </row>
    <row r="54" spans="1:10" ht="12.75">
      <c r="A54" s="4"/>
      <c r="B54" s="4"/>
      <c r="C54" s="3" t="s">
        <v>219</v>
      </c>
      <c r="D54" s="6" t="s">
        <v>39</v>
      </c>
      <c r="E54" s="54">
        <v>45000</v>
      </c>
      <c r="F54" s="54">
        <v>33000</v>
      </c>
      <c r="G54" s="16">
        <f t="shared" si="0"/>
        <v>73.33333333333333</v>
      </c>
      <c r="H54" s="6"/>
      <c r="I54" s="6"/>
      <c r="J54" s="6"/>
    </row>
    <row r="55" spans="1:10" ht="24">
      <c r="A55" s="4"/>
      <c r="B55" s="4"/>
      <c r="C55" s="3" t="s">
        <v>220</v>
      </c>
      <c r="D55" s="116" t="s">
        <v>26</v>
      </c>
      <c r="E55" s="54">
        <v>65000</v>
      </c>
      <c r="F55" s="54">
        <v>70000</v>
      </c>
      <c r="G55" s="16">
        <f t="shared" si="0"/>
        <v>107.6923076923077</v>
      </c>
      <c r="H55" s="6"/>
      <c r="I55" s="6"/>
      <c r="J55" s="6"/>
    </row>
    <row r="56" spans="1:10" ht="48">
      <c r="A56" s="4"/>
      <c r="B56" s="4"/>
      <c r="C56" s="3" t="s">
        <v>233</v>
      </c>
      <c r="D56" s="116" t="s">
        <v>232</v>
      </c>
      <c r="E56" s="54"/>
      <c r="F56" s="54">
        <v>5000</v>
      </c>
      <c r="G56" s="16"/>
      <c r="H56" s="6"/>
      <c r="I56" s="6"/>
      <c r="J56" s="6"/>
    </row>
    <row r="57" spans="1:10" ht="24">
      <c r="A57" s="4"/>
      <c r="B57" s="4"/>
      <c r="C57" s="3" t="s">
        <v>212</v>
      </c>
      <c r="D57" s="116" t="s">
        <v>34</v>
      </c>
      <c r="E57" s="54">
        <v>100</v>
      </c>
      <c r="F57" s="54">
        <v>100</v>
      </c>
      <c r="G57" s="16">
        <f t="shared" si="0"/>
        <v>100</v>
      </c>
      <c r="H57" s="6"/>
      <c r="I57" s="6"/>
      <c r="J57" s="6"/>
    </row>
    <row r="58" spans="1:10" ht="38.25">
      <c r="A58" s="4"/>
      <c r="B58" s="45" t="s">
        <v>40</v>
      </c>
      <c r="C58" s="4"/>
      <c r="D58" s="9" t="s">
        <v>41</v>
      </c>
      <c r="E58" s="53">
        <f>SUM(E59:E60)</f>
        <v>1293000</v>
      </c>
      <c r="F58" s="53">
        <f>SUM(F59:F60)</f>
        <v>2188772</v>
      </c>
      <c r="G58" s="13">
        <f t="shared" si="0"/>
        <v>169.2785769528229</v>
      </c>
      <c r="H58" s="6"/>
      <c r="I58" s="6"/>
      <c r="J58" s="6"/>
    </row>
    <row r="59" spans="1:10" ht="12.75">
      <c r="A59" s="4"/>
      <c r="B59" s="4"/>
      <c r="C59" s="3" t="s">
        <v>221</v>
      </c>
      <c r="D59" s="6" t="s">
        <v>42</v>
      </c>
      <c r="E59" s="54">
        <v>1273000</v>
      </c>
      <c r="F59" s="54">
        <v>2158772</v>
      </c>
      <c r="G59" s="16">
        <f t="shared" si="0"/>
        <v>169.58146111547526</v>
      </c>
      <c r="H59" s="6"/>
      <c r="I59" s="6"/>
      <c r="J59" s="6"/>
    </row>
    <row r="60" spans="1:10" ht="12.75">
      <c r="A60" s="4"/>
      <c r="B60" s="4"/>
      <c r="C60" s="3" t="s">
        <v>222</v>
      </c>
      <c r="D60" s="6" t="s">
        <v>28</v>
      </c>
      <c r="E60" s="54">
        <v>20000</v>
      </c>
      <c r="F60" s="54">
        <v>30000</v>
      </c>
      <c r="G60" s="16">
        <f t="shared" si="0"/>
        <v>150</v>
      </c>
      <c r="H60" s="6"/>
      <c r="I60" s="6"/>
      <c r="J60" s="6"/>
    </row>
    <row r="61" spans="1:10" ht="13.5" thickBot="1">
      <c r="A61" s="246"/>
      <c r="B61" s="246"/>
      <c r="C61" s="388"/>
      <c r="D61" s="26"/>
      <c r="E61" s="105"/>
      <c r="F61" s="105"/>
      <c r="G61" s="401"/>
      <c r="H61" s="26"/>
      <c r="I61" s="26"/>
      <c r="J61" s="26"/>
    </row>
    <row r="62" spans="1:10" ht="13.5" thickBot="1">
      <c r="A62" s="176" t="s">
        <v>43</v>
      </c>
      <c r="B62" s="177"/>
      <c r="C62" s="177"/>
      <c r="D62" s="178" t="s">
        <v>44</v>
      </c>
      <c r="E62" s="189">
        <f>E63+E65+E67</f>
        <v>4871395</v>
      </c>
      <c r="F62" s="179">
        <f>F63+F65+F67</f>
        <v>5385520</v>
      </c>
      <c r="G62" s="174">
        <f aca="true" t="shared" si="1" ref="G62:G74">F62/E62*100</f>
        <v>110.55395836305617</v>
      </c>
      <c r="H62" s="175"/>
      <c r="I62" s="175"/>
      <c r="J62" s="175"/>
    </row>
    <row r="63" spans="1:10" ht="38.25">
      <c r="A63" s="165"/>
      <c r="B63" s="166" t="s">
        <v>45</v>
      </c>
      <c r="C63" s="165"/>
      <c r="D63" s="184" t="s">
        <v>46</v>
      </c>
      <c r="E63" s="190">
        <f>SUM(E64)</f>
        <v>3810326</v>
      </c>
      <c r="F63" s="167">
        <f>SUM(F64)</f>
        <v>4065046</v>
      </c>
      <c r="G63" s="168">
        <f t="shared" si="1"/>
        <v>106.68499230774479</v>
      </c>
      <c r="H63" s="72"/>
      <c r="I63" s="72"/>
      <c r="J63" s="72"/>
    </row>
    <row r="64" spans="1:10" ht="12.75">
      <c r="A64" s="4"/>
      <c r="B64" s="4"/>
      <c r="C64" s="3" t="s">
        <v>223</v>
      </c>
      <c r="D64" s="6" t="s">
        <v>47</v>
      </c>
      <c r="E64" s="65">
        <v>3810326</v>
      </c>
      <c r="F64" s="54">
        <v>4065046</v>
      </c>
      <c r="G64" s="16">
        <f t="shared" si="1"/>
        <v>106.68499230774479</v>
      </c>
      <c r="H64" s="6"/>
      <c r="I64" s="6"/>
      <c r="J64" s="6"/>
    </row>
    <row r="65" spans="1:10" ht="25.5">
      <c r="A65" s="4"/>
      <c r="B65" s="113" t="s">
        <v>235</v>
      </c>
      <c r="C65" s="3"/>
      <c r="D65" s="114" t="s">
        <v>236</v>
      </c>
      <c r="E65" s="115">
        <f>E66</f>
        <v>1031069</v>
      </c>
      <c r="F65" s="115">
        <f>F66</f>
        <v>1285474</v>
      </c>
      <c r="G65" s="16">
        <f t="shared" si="1"/>
        <v>124.67390640199638</v>
      </c>
      <c r="H65" s="6"/>
      <c r="I65" s="6"/>
      <c r="J65" s="6"/>
    </row>
    <row r="66" spans="1:10" ht="12.75">
      <c r="A66" s="4"/>
      <c r="B66" s="4"/>
      <c r="C66" s="3" t="s">
        <v>223</v>
      </c>
      <c r="D66" s="6" t="s">
        <v>47</v>
      </c>
      <c r="E66" s="54">
        <v>1031069</v>
      </c>
      <c r="F66" s="54">
        <v>1285474</v>
      </c>
      <c r="G66" s="16">
        <f t="shared" si="1"/>
        <v>124.67390640199638</v>
      </c>
      <c r="H66" s="6"/>
      <c r="I66" s="6"/>
      <c r="J66" s="6"/>
    </row>
    <row r="67" spans="1:10" ht="12.75">
      <c r="A67" s="4"/>
      <c r="B67" s="45" t="s">
        <v>108</v>
      </c>
      <c r="C67" s="3"/>
      <c r="D67" s="7" t="s">
        <v>109</v>
      </c>
      <c r="E67" s="53">
        <f>SUM(E68:E68)</f>
        <v>30000</v>
      </c>
      <c r="F67" s="53">
        <f>SUM(F68:F68)</f>
        <v>35000</v>
      </c>
      <c r="G67" s="13">
        <f t="shared" si="1"/>
        <v>116.66666666666667</v>
      </c>
      <c r="H67" s="6"/>
      <c r="I67" s="6"/>
      <c r="J67" s="6"/>
    </row>
    <row r="68" spans="1:10" ht="13.5" thickBot="1">
      <c r="A68" s="163"/>
      <c r="B68" s="163"/>
      <c r="C68" s="164" t="s">
        <v>209</v>
      </c>
      <c r="D68" s="30" t="s">
        <v>91</v>
      </c>
      <c r="E68" s="83">
        <v>30000</v>
      </c>
      <c r="F68" s="83">
        <v>35000</v>
      </c>
      <c r="G68" s="162">
        <f t="shared" si="1"/>
        <v>116.66666666666667</v>
      </c>
      <c r="H68" s="30"/>
      <c r="I68" s="30"/>
      <c r="J68" s="30"/>
    </row>
    <row r="69" spans="1:10" ht="13.5" thickBot="1">
      <c r="A69" s="176" t="s">
        <v>105</v>
      </c>
      <c r="B69" s="177"/>
      <c r="C69" s="185"/>
      <c r="D69" s="178" t="s">
        <v>94</v>
      </c>
      <c r="E69" s="179">
        <f>E70+E73</f>
        <v>800817</v>
      </c>
      <c r="F69" s="179">
        <f>F70+F73</f>
        <v>34465</v>
      </c>
      <c r="G69" s="242">
        <f t="shared" si="1"/>
        <v>4.303729815925486</v>
      </c>
      <c r="H69" s="175"/>
      <c r="I69" s="178"/>
      <c r="J69" s="175"/>
    </row>
    <row r="70" spans="1:10" ht="12.75">
      <c r="A70" s="165"/>
      <c r="B70" s="166" t="s">
        <v>106</v>
      </c>
      <c r="C70" s="183"/>
      <c r="D70" s="157" t="s">
        <v>95</v>
      </c>
      <c r="E70" s="167">
        <f>SUM(E71:E72)</f>
        <v>1500</v>
      </c>
      <c r="F70" s="167">
        <f>SUM(F71:F72)</f>
        <v>2000</v>
      </c>
      <c r="G70" s="168">
        <f t="shared" si="1"/>
        <v>133.33333333333331</v>
      </c>
      <c r="H70" s="72"/>
      <c r="I70" s="72"/>
      <c r="J70" s="72"/>
    </row>
    <row r="71" spans="1:10" ht="12.75">
      <c r="A71" s="4"/>
      <c r="B71" s="45"/>
      <c r="C71" s="3" t="s">
        <v>196</v>
      </c>
      <c r="D71" s="8" t="s">
        <v>25</v>
      </c>
      <c r="E71" s="55">
        <v>1000</v>
      </c>
      <c r="F71" s="55">
        <v>1200</v>
      </c>
      <c r="G71" s="16">
        <f t="shared" si="1"/>
        <v>120</v>
      </c>
      <c r="H71" s="6"/>
      <c r="I71" s="6"/>
      <c r="J71" s="6"/>
    </row>
    <row r="72" spans="1:10" ht="12.75">
      <c r="A72" s="163"/>
      <c r="B72" s="164"/>
      <c r="C72" s="164" t="s">
        <v>206</v>
      </c>
      <c r="D72" s="191" t="s">
        <v>17</v>
      </c>
      <c r="E72" s="83">
        <v>500</v>
      </c>
      <c r="F72" s="83">
        <v>800</v>
      </c>
      <c r="G72" s="162">
        <f t="shared" si="1"/>
        <v>160</v>
      </c>
      <c r="H72" s="30"/>
      <c r="I72" s="30"/>
      <c r="J72" s="30"/>
    </row>
    <row r="73" spans="1:10" ht="12.75">
      <c r="A73" s="4"/>
      <c r="B73" s="113" t="s">
        <v>319</v>
      </c>
      <c r="C73" s="3"/>
      <c r="D73" s="132" t="s">
        <v>6</v>
      </c>
      <c r="E73" s="115">
        <f>SUM(E74:E74)</f>
        <v>799317</v>
      </c>
      <c r="F73" s="115">
        <f>SUM(F74:F74)</f>
        <v>32465</v>
      </c>
      <c r="G73" s="241">
        <f t="shared" si="1"/>
        <v>4.061592584669161</v>
      </c>
      <c r="H73" s="6"/>
      <c r="I73" s="6"/>
      <c r="J73" s="6"/>
    </row>
    <row r="74" spans="1:10" ht="36.75" thickBot="1">
      <c r="A74" s="4"/>
      <c r="B74" s="3"/>
      <c r="C74" s="3" t="s">
        <v>243</v>
      </c>
      <c r="D74" s="116" t="s">
        <v>244</v>
      </c>
      <c r="E74" s="54">
        <v>799317</v>
      </c>
      <c r="F74" s="54">
        <v>32465</v>
      </c>
      <c r="G74" s="162">
        <f t="shared" si="1"/>
        <v>4.061592584669161</v>
      </c>
      <c r="H74" s="6"/>
      <c r="I74" s="6"/>
      <c r="J74" s="6"/>
    </row>
    <row r="75" spans="1:10" ht="13.5" thickBot="1">
      <c r="A75" s="176" t="s">
        <v>199</v>
      </c>
      <c r="B75" s="177"/>
      <c r="C75" s="177"/>
      <c r="D75" s="178" t="s">
        <v>200</v>
      </c>
      <c r="E75" s="179">
        <f>E76+E80+E82+E85+E87</f>
        <v>1256242</v>
      </c>
      <c r="F75" s="179">
        <f>F76+F80+F82+F85+F87+F89</f>
        <v>1999300</v>
      </c>
      <c r="G75" s="174">
        <f aca="true" t="shared" si="2" ref="G75:G104">F75/E75*100</f>
        <v>159.14927219437018</v>
      </c>
      <c r="H75" s="198">
        <f>H76+H80+H82+H85</f>
        <v>954900</v>
      </c>
      <c r="I75" s="178">
        <f>I82+I85+I89</f>
        <v>138923</v>
      </c>
      <c r="J75" s="220">
        <f>J80+J82+J85+J76</f>
        <v>1839100</v>
      </c>
    </row>
    <row r="76" spans="1:10" ht="51">
      <c r="A76" s="181"/>
      <c r="B76" s="192" t="s">
        <v>241</v>
      </c>
      <c r="C76" s="165"/>
      <c r="D76" s="193" t="s">
        <v>305</v>
      </c>
      <c r="E76" s="194">
        <f>SUM(E79:E79)</f>
        <v>1090200</v>
      </c>
      <c r="F76" s="195">
        <f>SUM(F77:F79)</f>
        <v>1824100</v>
      </c>
      <c r="G76" s="196">
        <f t="shared" si="2"/>
        <v>167.3179233168226</v>
      </c>
      <c r="H76" s="197">
        <f>H79</f>
        <v>935000</v>
      </c>
      <c r="I76" s="31"/>
      <c r="J76" s="221">
        <f>J79</f>
        <v>1822000</v>
      </c>
    </row>
    <row r="77" spans="1:10" ht="12.75">
      <c r="A77" s="181"/>
      <c r="B77" s="192"/>
      <c r="C77" s="165" t="s">
        <v>209</v>
      </c>
      <c r="D77" s="327" t="s">
        <v>91</v>
      </c>
      <c r="E77" s="194"/>
      <c r="F77" s="325">
        <v>100</v>
      </c>
      <c r="G77" s="196"/>
      <c r="H77" s="197"/>
      <c r="I77" s="31"/>
      <c r="J77" s="221"/>
    </row>
    <row r="78" spans="1:10" ht="12.75">
      <c r="A78" s="181"/>
      <c r="B78" s="192"/>
      <c r="C78" s="165" t="s">
        <v>210</v>
      </c>
      <c r="D78" s="6" t="s">
        <v>7</v>
      </c>
      <c r="E78" s="194"/>
      <c r="F78" s="325">
        <v>2000</v>
      </c>
      <c r="G78" s="196"/>
      <c r="H78" s="197"/>
      <c r="I78" s="31"/>
      <c r="J78" s="221"/>
    </row>
    <row r="79" spans="1:10" ht="63.75">
      <c r="A79" s="44"/>
      <c r="B79" s="113"/>
      <c r="C79" s="3" t="s">
        <v>198</v>
      </c>
      <c r="D79" s="140" t="s">
        <v>22</v>
      </c>
      <c r="E79" s="159">
        <v>1090200</v>
      </c>
      <c r="F79" s="159">
        <v>1822000</v>
      </c>
      <c r="G79" s="161">
        <f t="shared" si="2"/>
        <v>167.12529811043845</v>
      </c>
      <c r="H79" s="109">
        <v>935000</v>
      </c>
      <c r="I79" s="5"/>
      <c r="J79" s="222">
        <f>F79</f>
        <v>1822000</v>
      </c>
    </row>
    <row r="80" spans="1:10" ht="63.75">
      <c r="A80" s="44"/>
      <c r="B80" s="45" t="s">
        <v>201</v>
      </c>
      <c r="C80" s="4"/>
      <c r="D80" s="9" t="s">
        <v>242</v>
      </c>
      <c r="E80" s="56">
        <f>SUM(E81)</f>
        <v>4000</v>
      </c>
      <c r="F80" s="56">
        <f>SUM(F81)</f>
        <v>3900</v>
      </c>
      <c r="G80" s="16">
        <f t="shared" si="2"/>
        <v>97.5</v>
      </c>
      <c r="H80" s="7">
        <f>SUM(H81)</f>
        <v>3400</v>
      </c>
      <c r="I80" s="5"/>
      <c r="J80" s="67">
        <f>SUM(J81)</f>
        <v>3900</v>
      </c>
    </row>
    <row r="81" spans="1:10" ht="63.75">
      <c r="A81" s="44"/>
      <c r="B81" s="4"/>
      <c r="C81" s="3" t="s">
        <v>198</v>
      </c>
      <c r="D81" s="140" t="s">
        <v>22</v>
      </c>
      <c r="E81" s="57">
        <v>4000</v>
      </c>
      <c r="F81" s="57">
        <v>3900</v>
      </c>
      <c r="G81" s="16">
        <f t="shared" si="2"/>
        <v>97.5</v>
      </c>
      <c r="H81" s="15">
        <v>3400</v>
      </c>
      <c r="I81" s="5"/>
      <c r="J81" s="54">
        <f>F81</f>
        <v>3900</v>
      </c>
    </row>
    <row r="82" spans="1:10" ht="38.25">
      <c r="A82" s="4"/>
      <c r="B82" s="45" t="s">
        <v>202</v>
      </c>
      <c r="C82" s="4"/>
      <c r="D82" s="9" t="s">
        <v>297</v>
      </c>
      <c r="E82" s="53">
        <f>SUM(E83:E84)</f>
        <v>101742</v>
      </c>
      <c r="F82" s="53">
        <f>SUM(F83:F84)</f>
        <v>88100</v>
      </c>
      <c r="G82" s="13">
        <f t="shared" si="2"/>
        <v>86.59157476754929</v>
      </c>
      <c r="H82" s="7">
        <f>SUM(H83)</f>
        <v>16500</v>
      </c>
      <c r="I82" s="132">
        <f>SUM(I83:I84)</f>
        <v>60500</v>
      </c>
      <c r="J82" s="76">
        <f>SUM(J83:J84)</f>
        <v>13200</v>
      </c>
    </row>
    <row r="83" spans="1:10" ht="48">
      <c r="A83" s="4"/>
      <c r="B83" s="4"/>
      <c r="C83" s="3" t="s">
        <v>198</v>
      </c>
      <c r="D83" s="116" t="s">
        <v>22</v>
      </c>
      <c r="E83" s="54">
        <v>25700</v>
      </c>
      <c r="F83" s="54">
        <v>13200</v>
      </c>
      <c r="G83" s="16">
        <f t="shared" si="2"/>
        <v>51.36186770428015</v>
      </c>
      <c r="H83" s="6">
        <v>16500</v>
      </c>
      <c r="I83" s="6"/>
      <c r="J83" s="55">
        <f>F83</f>
        <v>13200</v>
      </c>
    </row>
    <row r="84" spans="1:10" ht="36">
      <c r="A84" s="4"/>
      <c r="B84" s="4"/>
      <c r="C84" s="3" t="s">
        <v>243</v>
      </c>
      <c r="D84" s="116" t="s">
        <v>244</v>
      </c>
      <c r="E84" s="54">
        <v>76042</v>
      </c>
      <c r="F84" s="54">
        <v>74900</v>
      </c>
      <c r="G84" s="16">
        <f t="shared" si="2"/>
        <v>98.49819836406196</v>
      </c>
      <c r="H84" s="6"/>
      <c r="I84" s="6">
        <v>60500</v>
      </c>
      <c r="J84" s="55"/>
    </row>
    <row r="85" spans="1:10" ht="12.75">
      <c r="A85" s="4"/>
      <c r="B85" s="45" t="s">
        <v>203</v>
      </c>
      <c r="C85" s="4"/>
      <c r="D85" s="7" t="s">
        <v>49</v>
      </c>
      <c r="E85" s="53">
        <f>SUM(E86)</f>
        <v>56300</v>
      </c>
      <c r="F85" s="53">
        <f>SUM(F86)</f>
        <v>40400</v>
      </c>
      <c r="G85" s="13">
        <f t="shared" si="2"/>
        <v>71.75843694493783</v>
      </c>
      <c r="H85" s="7">
        <f>SUM(H86)</f>
        <v>0</v>
      </c>
      <c r="I85" s="132">
        <f>SUM(I86)</f>
        <v>50300</v>
      </c>
      <c r="J85" s="66"/>
    </row>
    <row r="86" spans="1:10" ht="36">
      <c r="A86" s="4"/>
      <c r="B86" s="4"/>
      <c r="C86" s="3" t="s">
        <v>243</v>
      </c>
      <c r="D86" s="116" t="s">
        <v>244</v>
      </c>
      <c r="E86" s="54">
        <v>56300</v>
      </c>
      <c r="F86" s="54">
        <v>40400</v>
      </c>
      <c r="G86" s="16">
        <f t="shared" si="2"/>
        <v>71.75843694493783</v>
      </c>
      <c r="H86" s="6">
        <v>0</v>
      </c>
      <c r="I86" s="6">
        <v>50300</v>
      </c>
      <c r="J86" s="54"/>
    </row>
    <row r="87" spans="1:10" ht="25.5">
      <c r="A87" s="4"/>
      <c r="B87" s="113" t="s">
        <v>224</v>
      </c>
      <c r="C87" s="3"/>
      <c r="D87" s="114" t="s">
        <v>225</v>
      </c>
      <c r="E87" s="115">
        <f>E88</f>
        <v>4000</v>
      </c>
      <c r="F87" s="115">
        <f>F88</f>
        <v>7100</v>
      </c>
      <c r="G87" s="123">
        <f t="shared" si="2"/>
        <v>177.5</v>
      </c>
      <c r="H87" s="6"/>
      <c r="I87" s="6"/>
      <c r="J87" s="54"/>
    </row>
    <row r="88" spans="1:10" ht="12.75">
      <c r="A88" s="163"/>
      <c r="B88" s="163"/>
      <c r="C88" s="164" t="s">
        <v>206</v>
      </c>
      <c r="D88" s="125" t="s">
        <v>17</v>
      </c>
      <c r="E88" s="83">
        <v>4000</v>
      </c>
      <c r="F88" s="83">
        <v>7100</v>
      </c>
      <c r="G88" s="162">
        <f t="shared" si="2"/>
        <v>177.5</v>
      </c>
      <c r="H88" s="30"/>
      <c r="I88" s="30"/>
      <c r="J88" s="83"/>
    </row>
    <row r="89" spans="1:10" ht="12.75">
      <c r="A89" s="4"/>
      <c r="B89" s="113" t="s">
        <v>291</v>
      </c>
      <c r="C89" s="3"/>
      <c r="D89" s="114" t="s">
        <v>6</v>
      </c>
      <c r="E89" s="115">
        <f>SUM(E90)</f>
        <v>69798</v>
      </c>
      <c r="F89" s="115">
        <f>SUM(F90)</f>
        <v>35700</v>
      </c>
      <c r="G89" s="241">
        <f t="shared" si="2"/>
        <v>51.14759735235966</v>
      </c>
      <c r="H89" s="6"/>
      <c r="I89" s="132">
        <f>I90</f>
        <v>28123</v>
      </c>
      <c r="J89" s="54"/>
    </row>
    <row r="90" spans="1:10" ht="36">
      <c r="A90" s="4"/>
      <c r="B90" s="4"/>
      <c r="C90" s="3" t="s">
        <v>243</v>
      </c>
      <c r="D90" s="116" t="s">
        <v>244</v>
      </c>
      <c r="E90" s="54">
        <v>69798</v>
      </c>
      <c r="F90" s="54">
        <v>35700</v>
      </c>
      <c r="G90" s="16">
        <f t="shared" si="2"/>
        <v>51.14759735235966</v>
      </c>
      <c r="H90" s="6"/>
      <c r="I90" s="6">
        <v>28123</v>
      </c>
      <c r="J90" s="54"/>
    </row>
    <row r="91" spans="1:10" ht="13.5" thickBot="1">
      <c r="A91" s="246"/>
      <c r="B91" s="246"/>
      <c r="C91" s="388"/>
      <c r="D91" s="400"/>
      <c r="E91" s="105"/>
      <c r="F91" s="105"/>
      <c r="G91" s="401"/>
      <c r="H91" s="26"/>
      <c r="I91" s="26"/>
      <c r="J91" s="105"/>
    </row>
    <row r="92" spans="1:10" ht="13.5" thickBot="1">
      <c r="A92" s="205" t="s">
        <v>250</v>
      </c>
      <c r="B92" s="177"/>
      <c r="C92" s="185"/>
      <c r="D92" s="206" t="s">
        <v>101</v>
      </c>
      <c r="E92" s="211" t="e">
        <f>E93+#REF!</f>
        <v>#REF!</v>
      </c>
      <c r="F92" s="211">
        <f>F93</f>
        <v>50000</v>
      </c>
      <c r="G92" s="208" t="e">
        <f t="shared" si="2"/>
        <v>#REF!</v>
      </c>
      <c r="H92" s="175"/>
      <c r="I92" s="175"/>
      <c r="J92" s="207"/>
    </row>
    <row r="93" spans="1:10" ht="12.75">
      <c r="A93" s="165"/>
      <c r="B93" s="192" t="s">
        <v>251</v>
      </c>
      <c r="C93" s="183"/>
      <c r="D93" s="193" t="s">
        <v>118</v>
      </c>
      <c r="E93" s="152">
        <f>SUM(E94:E94)</f>
        <v>70000</v>
      </c>
      <c r="F93" s="152">
        <f>SUM(F94:F94)</f>
        <v>50000</v>
      </c>
      <c r="G93" s="245">
        <f t="shared" si="2"/>
        <v>71.42857142857143</v>
      </c>
      <c r="H93" s="72"/>
      <c r="I93" s="72"/>
      <c r="J93" s="85"/>
    </row>
    <row r="94" spans="1:10" ht="13.5" thickBot="1">
      <c r="A94" s="4"/>
      <c r="B94" s="4"/>
      <c r="C94" s="3" t="s">
        <v>206</v>
      </c>
      <c r="D94" s="8" t="s">
        <v>17</v>
      </c>
      <c r="E94" s="54">
        <v>70000</v>
      </c>
      <c r="F94" s="54">
        <v>50000</v>
      </c>
      <c r="G94" s="162">
        <f t="shared" si="2"/>
        <v>71.42857142857143</v>
      </c>
      <c r="H94" s="6"/>
      <c r="I94" s="6"/>
      <c r="J94" s="54"/>
    </row>
    <row r="95" spans="1:10" ht="26.25" thickBot="1">
      <c r="A95" s="176" t="s">
        <v>50</v>
      </c>
      <c r="B95" s="177"/>
      <c r="C95" s="177"/>
      <c r="D95" s="186" t="s">
        <v>51</v>
      </c>
      <c r="E95" s="179">
        <f>E96+E98</f>
        <v>8100</v>
      </c>
      <c r="F95" s="179">
        <f>F96+F98</f>
        <v>61000</v>
      </c>
      <c r="G95" s="174">
        <f t="shared" si="2"/>
        <v>753.0864197530864</v>
      </c>
      <c r="H95" s="178"/>
      <c r="I95" s="175"/>
      <c r="J95" s="175"/>
    </row>
    <row r="96" spans="1:10" ht="38.25">
      <c r="A96" s="165"/>
      <c r="B96" s="192" t="s">
        <v>226</v>
      </c>
      <c r="C96" s="183"/>
      <c r="D96" s="193" t="s">
        <v>227</v>
      </c>
      <c r="E96" s="152">
        <f>E97</f>
        <v>100</v>
      </c>
      <c r="F96" s="152">
        <f>F97</f>
        <v>1000</v>
      </c>
      <c r="G96" s="199">
        <f t="shared" si="2"/>
        <v>1000</v>
      </c>
      <c r="H96" s="72"/>
      <c r="I96" s="72"/>
      <c r="J96" s="72"/>
    </row>
    <row r="97" spans="1:10" ht="12.75">
      <c r="A97" s="4"/>
      <c r="B97" s="4"/>
      <c r="C97" s="3" t="s">
        <v>228</v>
      </c>
      <c r="D97" s="8" t="s">
        <v>229</v>
      </c>
      <c r="E97" s="54">
        <v>100</v>
      </c>
      <c r="F97" s="54">
        <v>1000</v>
      </c>
      <c r="G97" s="160">
        <f t="shared" si="2"/>
        <v>1000</v>
      </c>
      <c r="H97" s="6"/>
      <c r="I97" s="6"/>
      <c r="J97" s="6"/>
    </row>
    <row r="98" spans="1:10" ht="12.75">
      <c r="A98" s="4"/>
      <c r="B98" s="113" t="s">
        <v>107</v>
      </c>
      <c r="C98" s="3"/>
      <c r="D98" s="114" t="s">
        <v>6</v>
      </c>
      <c r="E98" s="115">
        <f>SUM(E99:E99)</f>
        <v>8000</v>
      </c>
      <c r="F98" s="115">
        <f>SUM(F99:F99)</f>
        <v>60000</v>
      </c>
      <c r="G98" s="123">
        <f t="shared" si="2"/>
        <v>750</v>
      </c>
      <c r="H98" s="6"/>
      <c r="I98" s="6"/>
      <c r="J98" s="6"/>
    </row>
    <row r="99" spans="1:10" ht="13.5" thickBot="1">
      <c r="A99" s="4"/>
      <c r="B99" s="113"/>
      <c r="C99" s="3" t="s">
        <v>206</v>
      </c>
      <c r="D99" s="140" t="s">
        <v>17</v>
      </c>
      <c r="E99" s="54">
        <v>8000</v>
      </c>
      <c r="F99" s="54">
        <v>60000</v>
      </c>
      <c r="G99" s="161">
        <f t="shared" si="2"/>
        <v>750</v>
      </c>
      <c r="H99" s="6"/>
      <c r="I99" s="6"/>
      <c r="J99" s="6"/>
    </row>
    <row r="100" spans="1:10" ht="26.25" thickBot="1">
      <c r="A100" s="176" t="s">
        <v>53</v>
      </c>
      <c r="B100" s="177"/>
      <c r="C100" s="177"/>
      <c r="D100" s="186" t="s">
        <v>54</v>
      </c>
      <c r="E100" s="179">
        <f>E101</f>
        <v>5500</v>
      </c>
      <c r="F100" s="179">
        <f>F101</f>
        <v>16593</v>
      </c>
      <c r="G100" s="174">
        <f t="shared" si="2"/>
        <v>301.6909090909091</v>
      </c>
      <c r="H100" s="175"/>
      <c r="I100" s="175"/>
      <c r="J100" s="175"/>
    </row>
    <row r="101" spans="1:10" ht="25.5">
      <c r="A101" s="165"/>
      <c r="B101" s="166" t="s">
        <v>55</v>
      </c>
      <c r="C101" s="165"/>
      <c r="D101" s="184" t="s">
        <v>195</v>
      </c>
      <c r="E101" s="167">
        <f>SUM(E102:E103)</f>
        <v>5500</v>
      </c>
      <c r="F101" s="167">
        <f>SUM(F102:F103)</f>
        <v>16593</v>
      </c>
      <c r="G101" s="168">
        <f t="shared" si="2"/>
        <v>301.6909090909091</v>
      </c>
      <c r="H101" s="72"/>
      <c r="I101" s="72"/>
      <c r="J101" s="72"/>
    </row>
    <row r="102" spans="1:10" ht="72">
      <c r="A102" s="4"/>
      <c r="B102" s="4"/>
      <c r="C102" s="3" t="s">
        <v>197</v>
      </c>
      <c r="D102" s="116" t="s">
        <v>136</v>
      </c>
      <c r="E102" s="54">
        <v>1500</v>
      </c>
      <c r="F102" s="54">
        <v>10000</v>
      </c>
      <c r="G102" s="16">
        <f t="shared" si="2"/>
        <v>666.6666666666667</v>
      </c>
      <c r="H102" s="6"/>
      <c r="I102" s="6"/>
      <c r="J102" s="6"/>
    </row>
    <row r="103" spans="1:10" ht="13.5" thickBot="1">
      <c r="A103" s="163"/>
      <c r="B103" s="163"/>
      <c r="C103" s="164" t="s">
        <v>206</v>
      </c>
      <c r="D103" s="30" t="s">
        <v>17</v>
      </c>
      <c r="E103" s="83">
        <v>4000</v>
      </c>
      <c r="F103" s="83">
        <v>6593</v>
      </c>
      <c r="G103" s="162">
        <f t="shared" si="2"/>
        <v>164.825</v>
      </c>
      <c r="H103" s="30"/>
      <c r="I103" s="30"/>
      <c r="J103" s="30"/>
    </row>
    <row r="104" spans="1:10" ht="13.5" thickBot="1">
      <c r="A104" s="177"/>
      <c r="B104" s="177"/>
      <c r="C104" s="177"/>
      <c r="D104" s="200" t="s">
        <v>110</v>
      </c>
      <c r="E104" s="201" t="e">
        <f>E100+E95+E92+E75+E69+E62+E31+#REF!+E27+E19+E13+E7+E4</f>
        <v>#REF!</v>
      </c>
      <c r="F104" s="202">
        <f>F100+F95+F92+F75+F69+F62+F31+F27+F19+F13+F7+F4</f>
        <v>12550000</v>
      </c>
      <c r="G104" s="203" t="e">
        <f t="shared" si="2"/>
        <v>#REF!</v>
      </c>
      <c r="H104" s="200" t="e">
        <f>H95+H75+#REF!+H27+H19</f>
        <v>#REF!</v>
      </c>
      <c r="I104" s="200">
        <f>I75+I69</f>
        <v>138923</v>
      </c>
      <c r="J104" s="243">
        <f>J75+J27+J19</f>
        <v>1893760</v>
      </c>
    </row>
    <row r="106" ht="12.75">
      <c r="A106" s="2" t="s">
        <v>347</v>
      </c>
    </row>
  </sheetData>
  <printOptions/>
  <pageMargins left="0.5905511811023623" right="0.3937007874015748" top="0.5905511811023623" bottom="0.3937007874015748" header="0.5118110236220472" footer="0.5118110236220472"/>
  <pageSetup blackAndWhite="1" horizontalDpi="600" verticalDpi="600" orientation="portrait" paperSize="9" r:id="rId1"/>
  <headerFooter alignWithMargins="0"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Pępowo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Zjeżdżałka</dc:creator>
  <cp:keywords/>
  <dc:description/>
  <cp:lastModifiedBy>Admin</cp:lastModifiedBy>
  <cp:lastPrinted>2007-11-12T14:38:48Z</cp:lastPrinted>
  <dcterms:created xsi:type="dcterms:W3CDTF">2000-09-06T05:49:26Z</dcterms:created>
  <dcterms:modified xsi:type="dcterms:W3CDTF">2007-12-05T08:41:23Z</dcterms:modified>
  <cp:category/>
  <cp:version/>
  <cp:contentType/>
  <cp:contentStatus/>
</cp:coreProperties>
</file>