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GFOŚiGW za 2010" sheetId="1" r:id="rId1"/>
    <sheet name="WYDATKI 2010" sheetId="2" r:id="rId2"/>
  </sheets>
  <definedNames/>
  <calcPr fullCalcOnLoad="1"/>
</workbook>
</file>

<file path=xl/sharedStrings.xml><?xml version="1.0" encoding="utf-8"?>
<sst xmlns="http://schemas.openxmlformats.org/spreadsheetml/2006/main" count="461" uniqueCount="185">
  <si>
    <t>Dział</t>
  </si>
  <si>
    <t>Rozdz.</t>
  </si>
  <si>
    <t>§</t>
  </si>
  <si>
    <t>P.w. 2000</t>
  </si>
  <si>
    <t>% 2001/2000</t>
  </si>
  <si>
    <t>T r e ś ć</t>
  </si>
  <si>
    <t>Rolnictwo i łowiectwo</t>
  </si>
  <si>
    <t>Pozostała działalność</t>
  </si>
  <si>
    <t>Wpływy z różnych dochodów</t>
  </si>
  <si>
    <t>010</t>
  </si>
  <si>
    <t>01095</t>
  </si>
  <si>
    <t>020</t>
  </si>
  <si>
    <t>Leśnictwo</t>
  </si>
  <si>
    <t>02095</t>
  </si>
  <si>
    <t>600</t>
  </si>
  <si>
    <t>Transport i łączność</t>
  </si>
  <si>
    <t>60016</t>
  </si>
  <si>
    <t>Drogi publiczne gminne</t>
  </si>
  <si>
    <t>750</t>
  </si>
  <si>
    <t>Administracja publiczna</t>
  </si>
  <si>
    <t>75011</t>
  </si>
  <si>
    <t>Urzędy wojewódzkie</t>
  </si>
  <si>
    <t>75023</t>
  </si>
  <si>
    <t>Urzędy gmin</t>
  </si>
  <si>
    <t>Wpływy z różnych opłat</t>
  </si>
  <si>
    <t>Podatek od nieruchomości</t>
  </si>
  <si>
    <t>Różne rozliczenia</t>
  </si>
  <si>
    <t>Dodatki mieszkaniowe</t>
  </si>
  <si>
    <t>Ośrodki pomocy społecznej</t>
  </si>
  <si>
    <t>900</t>
  </si>
  <si>
    <t>Gospodarka komunalna i ochrona środowiska</t>
  </si>
  <si>
    <t>Oświetlenie ulic, placów i dróg</t>
  </si>
  <si>
    <t>Kultura i ochrona dziedzictwa narodowego</t>
  </si>
  <si>
    <t>Domy i ośrodki kultury, świetlice i kluby</t>
  </si>
  <si>
    <t>Zakup usług pozostałych</t>
  </si>
  <si>
    <t>Różne opłaty i składki</t>
  </si>
  <si>
    <t>Zakup usług remontowych</t>
  </si>
  <si>
    <t>Wynagrodzenia osobowe pracowników</t>
  </si>
  <si>
    <t>Dodatkowe wynagrodzenie roczne</t>
  </si>
  <si>
    <t>Nagrody i wydatki osobowe nie zaliczone do wynagrodzeń</t>
  </si>
  <si>
    <t>Podróże służbowe krajowe</t>
  </si>
  <si>
    <t>Zakup materiałów i wyposażenia</t>
  </si>
  <si>
    <t>Zakup energii</t>
  </si>
  <si>
    <t>Odpisy na zakładowy fundusz świadczeń socjalnych</t>
  </si>
  <si>
    <t>Składki na Fundusz Pracy</t>
  </si>
  <si>
    <t>Wydatki inwestycyjne jednostek budżetowych</t>
  </si>
  <si>
    <t>630</t>
  </si>
  <si>
    <t>Turystyka</t>
  </si>
  <si>
    <t>63095</t>
  </si>
  <si>
    <t>700</t>
  </si>
  <si>
    <t>Gospodarka mieszkaniowa</t>
  </si>
  <si>
    <t>70005</t>
  </si>
  <si>
    <t>Gospodarka gruntami i nieruchomościami</t>
  </si>
  <si>
    <t>Bezpieczeństwo publiczne i ochrona przeciwpożarowa</t>
  </si>
  <si>
    <t>Urzędy naczelnych organów władzy państwowej, kontroli i ochrony prawa oraz sądownictwa</t>
  </si>
  <si>
    <t>75022</t>
  </si>
  <si>
    <t>Rady gmin</t>
  </si>
  <si>
    <t>Różne wydatki na rzecz osób fizycznych</t>
  </si>
  <si>
    <t>Zakup pozostałych usług</t>
  </si>
  <si>
    <t>Składki na ubezpieczenie społeczne</t>
  </si>
  <si>
    <t>Ochotnicze straże pożarne</t>
  </si>
  <si>
    <t>Obsługa długu publicznego</t>
  </si>
  <si>
    <t>Obsługa papierów wartościowych, kredytów i pożyczek jednostek samorządu terytorialnego</t>
  </si>
  <si>
    <t>Pozostałe odsetki</t>
  </si>
  <si>
    <t>Oświata i wychowanie</t>
  </si>
  <si>
    <t>Szkoły podstawowe</t>
  </si>
  <si>
    <t>Gimnazja</t>
  </si>
  <si>
    <t>Dowożenie uczniów do szkół</t>
  </si>
  <si>
    <t>Ochrona zdrowia</t>
  </si>
  <si>
    <t>Świadczenia społeczne</t>
  </si>
  <si>
    <t>Składki na ubezpieczenie zdrowotne</t>
  </si>
  <si>
    <t>Edukacyjna opieka wychowawcza</t>
  </si>
  <si>
    <t>Biblioteki</t>
  </si>
  <si>
    <t>Zakup pomocy naukowych, dydaktycznych i książek</t>
  </si>
  <si>
    <t>Kultura fizyczna i sport</t>
  </si>
  <si>
    <t>R A Z E M</t>
  </si>
  <si>
    <t>Przeciwdziałanie alkoholizmowi</t>
  </si>
  <si>
    <t>Dotacja celowa z budżetu na finansowanie lub dofinansowanie zadań zleconych do realizacji stowarzyszeniom</t>
  </si>
  <si>
    <t>Zadania w zakresie kultury fizycznej i sportu</t>
  </si>
  <si>
    <t>%</t>
  </si>
  <si>
    <t>Świetlice szkolne</t>
  </si>
  <si>
    <t>Oświata ogółem - p.w.2000</t>
  </si>
  <si>
    <t>plan 2001</t>
  </si>
  <si>
    <t>(łącznie ze spłatą kredytu zaciągniętego</t>
  </si>
  <si>
    <t>w 2000 r. w kwocie 300.000 zł)</t>
  </si>
  <si>
    <t>Deficyt budżetu 2001 r. wynosi po spłacie</t>
  </si>
  <si>
    <t>kredytów i pożyczek =</t>
  </si>
  <si>
    <t>Kredyty i pożyczki do spłaty w 2001 r. =</t>
  </si>
  <si>
    <t>w tym:</t>
  </si>
  <si>
    <t>bieżące</t>
  </si>
  <si>
    <t xml:space="preserve">Zestawienie </t>
  </si>
  <si>
    <t>Dochody budżetu</t>
  </si>
  <si>
    <t>Wydatki budżetu</t>
  </si>
  <si>
    <t>w tym: zadania zlecone</t>
  </si>
  <si>
    <t>Wpłaty gmin i powiatów na rzecz innych jednostek samorządu terytorialnego oraz związków gmin lub związków powiatów na dofinansowanie zadań bieżących</t>
  </si>
  <si>
    <t>60014</t>
  </si>
  <si>
    <t>Drogi publiczne powiatowe</t>
  </si>
  <si>
    <t>Wpłaty gmin na rzecz izb rolniczych w wysokości 2% uzyskanych wpływów z podatku rolnego</t>
  </si>
  <si>
    <t>01030</t>
  </si>
  <si>
    <t>Izby rolnicze</t>
  </si>
  <si>
    <t>% wykonania budżetu</t>
  </si>
  <si>
    <t xml:space="preserve">WYKONANIE  BUDŻETU  GMINY  PĘPOWO </t>
  </si>
  <si>
    <t>WYDATKI  BUDŻETU</t>
  </si>
  <si>
    <t>Wydatki na zakupy inwestycjne jednostek budżetowych</t>
  </si>
  <si>
    <t>Koszty postępowania sądowego i prokuratorskiego</t>
  </si>
  <si>
    <t>Dokształcanie i doskonalenie nauczycieli</t>
  </si>
  <si>
    <t>wydatki majątkowe</t>
  </si>
  <si>
    <t>Wpływy i wydatki związane z gromadzeniem środków z opłat produktowych</t>
  </si>
  <si>
    <t>Oczyszczanie miast i wsi</t>
  </si>
  <si>
    <t>Rozdział</t>
  </si>
  <si>
    <t>Zakup środków żywności</t>
  </si>
  <si>
    <t>0690</t>
  </si>
  <si>
    <t>0970</t>
  </si>
  <si>
    <t>Pomoc społeczna</t>
  </si>
  <si>
    <t xml:space="preserve"> Świadczenia społeczne</t>
  </si>
  <si>
    <t>Składki na ubezpieczenia społeczne</t>
  </si>
  <si>
    <t>Komendy powiatowe Policji</t>
  </si>
  <si>
    <t>Pomoc materialna dla uczniów</t>
  </si>
  <si>
    <t>Wpłaty na Państwowy Fundusz Rehabilitacji Osób Niepełnosprawnych</t>
  </si>
  <si>
    <t>Kary i odszkodowania wypłacane na rzecz osób fizycznych</t>
  </si>
  <si>
    <t>Wynagrodzenia bezosobowe</t>
  </si>
  <si>
    <t>Nagrody o charakterze szczególnym niezaliczone do wynagrodzeń</t>
  </si>
  <si>
    <t>Rozliczenia z bankami związane z obsługą długu puiblicznego</t>
  </si>
  <si>
    <t>Oddziały przedszkolne w szkołach podstawowych</t>
  </si>
  <si>
    <t>Stypendia dla uczniów</t>
  </si>
  <si>
    <t>Zasiłki i pomoc w naturze oraz składki na ubezpieczenia emerytalne i rentowe</t>
  </si>
  <si>
    <t>Dotacja celowa na pomoc finansową udzielaną między jednostkami samorządu terytorialnego na dofinansowanie własnych zadań inwestycyjnych i zakupów inwestycyjnych</t>
  </si>
  <si>
    <t>Promocja jednostek samorządu terytorialnego</t>
  </si>
  <si>
    <t>Wydatki na zakup i objęcie akcji, wniesienie wkładów do spółek prawa handlowego oraz na uzupełnienie funduszy statutowych banków państwowych i innych instytucji finansowych</t>
  </si>
  <si>
    <t>Zwalczanie narkomanii</t>
  </si>
  <si>
    <t>Gospodarka odpadami</t>
  </si>
  <si>
    <t>Dotacje celowe przekazane gminie na inwestycje i zakupy inwestycyjne realizowane na podstawie porozumień (umów) między jednostkami samorządu terytorialnego</t>
  </si>
  <si>
    <t>Zakup materiałów papierniczych do sprzętu drukarskiego i urządzeń kserograficznych</t>
  </si>
  <si>
    <t>Zakup usług zdrowotnych</t>
  </si>
  <si>
    <t>Opłaty z tytułu zakupu usług telekomunikacyjnych telefonii komórkowej</t>
  </si>
  <si>
    <t>Opłaty z tytułu zakupu usług telekomunikacyjnych telefonii stacjonarnej</t>
  </si>
  <si>
    <t>Szkolenia pracowników niebędących członkami korpusu służby cywilnej</t>
  </si>
  <si>
    <t>w tym: wymagalne</t>
  </si>
  <si>
    <t>Podróże służbowe zagraniczne</t>
  </si>
  <si>
    <t>Wydatki osobowe niezaliczone do wynagrodzeń</t>
  </si>
  <si>
    <t>Zakup usług dostępu do sieci Internet</t>
  </si>
  <si>
    <t>Zakup akcesoriów komputerowych, w tym programów i licencji</t>
  </si>
  <si>
    <t>Inne formy pomocy dla uczniów</t>
  </si>
  <si>
    <t>Stołówki szkolne</t>
  </si>
  <si>
    <t>Rezerwy ogólne i celowe</t>
  </si>
  <si>
    <t>Rezerwy</t>
  </si>
  <si>
    <t>Schroniska dla zwierząt</t>
  </si>
  <si>
    <t>Dotacje celowe przekazane gminie na zadania bieżące realizowane na podstawie porozumień (umów) między jednostkami samorządu terytorialnego</t>
  </si>
  <si>
    <t>Urzędy naczelnych organów władzy państwowej, kontroli i ochrony prawa</t>
  </si>
  <si>
    <t>Składki na ubezpieczenie zdrowotne opłacane za osoby pobierające niektóre świadczenia z pomocy społecznej, niektóre świadczenia rodzinne oraz za osoby uczestniczące w zajęciach w centrum integracji społecznej</t>
  </si>
  <si>
    <t>Odsetki od nieterminowych wpłat z tytułu pozostałych podatków i opłat</t>
  </si>
  <si>
    <t>Wybory do rad gmin, rad powiatów i sejmików województw, wybory wójtów, burmistrzów i prezydentów miast oraz referenda gminne, powiatowe i wojewódzkie</t>
  </si>
  <si>
    <t>Spis powszechny i inne</t>
  </si>
  <si>
    <t>Wybory Prezydenta Rzeczypospolitej Polskiej</t>
  </si>
  <si>
    <t>Zasiłki stałe</t>
  </si>
  <si>
    <t>Pozostałe zadania w zakresie polityki społecznej</t>
  </si>
  <si>
    <t>Wpływy i wydatki związane z gromadzeniem środków z opłat i kar za korzystanie ze środowiska</t>
  </si>
  <si>
    <t>ZA  2010 ROK</t>
  </si>
  <si>
    <t xml:space="preserve">Plan 2010 r.      </t>
  </si>
  <si>
    <t>Wykonanie za 2010 r.</t>
  </si>
  <si>
    <t>zobowiązania na 31.12.10 r.</t>
  </si>
  <si>
    <t>01010</t>
  </si>
  <si>
    <t>Pępowo, dnia 7 marca 2011 r.</t>
  </si>
  <si>
    <t>Infrastruktura wodociągowa i sanitacyjna wsi</t>
  </si>
  <si>
    <t>710</t>
  </si>
  <si>
    <t>71004</t>
  </si>
  <si>
    <t>Działalność usługowa</t>
  </si>
  <si>
    <t>Plany zagospodarowania przestrzennego</t>
  </si>
  <si>
    <t>Odsetki od samorządowych papierów wartościowych lub zaciągniętych przez jednostkę samorządu terytorialnego kredytów i pożyczek</t>
  </si>
  <si>
    <t>Zwrot dotacji oraz płatności, w tym wykorzystanych niezgodnie z przeznaczeniem lub wykorzystanych z naruszeniem procedur, o których mowa w art.. 184 ustawy, pobranych nienależnie lub w nadmiernej wysokości</t>
  </si>
  <si>
    <t>Dotacja celowa na pomoc finansową udzielaną między jednostkami samorządu terytorialnego na dofinansowanie włassnych zadań bieżących</t>
  </si>
  <si>
    <t>Świadczenia rodzinne, świadczenie z funduszu alimentacyjnego oraz składki na ubezpieczenia emerytalne i rentowe z ubezpieczenia społecznego</t>
  </si>
  <si>
    <t>w 2010 roku</t>
  </si>
  <si>
    <t>D O C H O D Y</t>
  </si>
  <si>
    <t>W Y D A T K I</t>
  </si>
  <si>
    <t>Wydatki majątkowe</t>
  </si>
  <si>
    <t>Wydatki bieżące</t>
  </si>
  <si>
    <t>Dotacja celowa na pomoc finansową udzielaną między jednostkami samorządu terytorialnego na dofinansowanie własnych zadań bieżących</t>
  </si>
  <si>
    <t>90002</t>
  </si>
  <si>
    <t>Plan na 2010 r.</t>
  </si>
  <si>
    <t>Wykonanie 2010 r.</t>
  </si>
  <si>
    <t xml:space="preserve">Wykonanie dochodów i wydatków </t>
  </si>
  <si>
    <t>związanych z finansowaniem ochrony środowiska i gospodarki wodnej</t>
  </si>
  <si>
    <t>Wojt Gminy Pępowo</t>
  </si>
  <si>
    <t>/-/ Stanisław Krysicki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</si>
</sst>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0000"/>
    <numFmt numFmtId="168" formatCode="_-* #,##0\ _z_ł_-;\-* #,##0\ _z_ł_-;_-* &quot;-&quot;??\ _z_ł_-;_-@_-"/>
    <numFmt numFmtId="169" formatCode="_-* #,##0.0\ _z_ł_-;\-* #,##0.0\ _z_ł_-;_-* &quot;-&quot;??\ _z_ł_-;_-@_-"/>
  </numFmts>
  <fonts count="25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u val="single"/>
      <sz val="10"/>
      <name val="Arial CE"/>
      <family val="2"/>
    </font>
    <font>
      <b/>
      <sz val="18"/>
      <name val="Arial CE"/>
      <family val="2"/>
    </font>
    <font>
      <b/>
      <i/>
      <u val="single"/>
      <sz val="18"/>
      <name val="Arial CE"/>
      <family val="2"/>
    </font>
    <font>
      <sz val="9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i/>
      <sz val="9"/>
      <name val="Arial CE"/>
      <family val="0"/>
    </font>
    <font>
      <b/>
      <i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/>
    </xf>
    <xf numFmtId="164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1" fillId="2" borderId="0" xfId="0" applyFont="1" applyFill="1" applyBorder="1" applyAlignment="1">
      <alignment horizontal="center" wrapText="1"/>
    </xf>
    <xf numFmtId="164" fontId="1" fillId="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1" fillId="2" borderId="2" xfId="0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164" fontId="3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3" fillId="0" borderId="2" xfId="0" applyNumberFormat="1" applyFont="1" applyFill="1" applyBorder="1" applyAlignment="1">
      <alignment/>
    </xf>
    <xf numFmtId="164" fontId="4" fillId="0" borderId="2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1" fontId="3" fillId="0" borderId="1" xfId="0" applyNumberFormat="1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" fontId="0" fillId="0" borderId="1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1" fillId="3" borderId="7" xfId="0" applyFont="1" applyFill="1" applyBorder="1" applyAlignment="1">
      <alignment/>
    </xf>
    <xf numFmtId="164" fontId="3" fillId="0" borderId="7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" fontId="1" fillId="3" borderId="7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1" fontId="1" fillId="0" borderId="5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9" fillId="0" borderId="0" xfId="0" applyNumberFormat="1" applyFont="1" applyAlignment="1">
      <alignment/>
    </xf>
    <xf numFmtId="164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2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1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" xfId="0" applyFont="1" applyFill="1" applyBorder="1" applyAlignment="1">
      <alignment wrapText="1"/>
    </xf>
    <xf numFmtId="0" fontId="4" fillId="0" borderId="0" xfId="0" applyFont="1" applyBorder="1" applyAlignment="1">
      <alignment/>
    </xf>
    <xf numFmtId="164" fontId="1" fillId="0" borderId="2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4" fillId="0" borderId="1" xfId="0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3" xfId="0" applyFont="1" applyBorder="1" applyAlignment="1">
      <alignment wrapText="1"/>
    </xf>
    <xf numFmtId="49" fontId="0" fillId="0" borderId="3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49" fontId="0" fillId="0" borderId="4" xfId="0" applyNumberFormat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1" fontId="1" fillId="0" borderId="4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6" fillId="0" borderId="4" xfId="0" applyFont="1" applyBorder="1" applyAlignment="1">
      <alignment/>
    </xf>
    <xf numFmtId="1" fontId="6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0" fillId="0" borderId="12" xfId="0" applyBorder="1" applyAlignment="1">
      <alignment/>
    </xf>
    <xf numFmtId="0" fontId="4" fillId="0" borderId="3" xfId="0" applyFont="1" applyBorder="1" applyAlignment="1">
      <alignment/>
    </xf>
    <xf numFmtId="0" fontId="0" fillId="0" borderId="11" xfId="0" applyBorder="1" applyAlignment="1">
      <alignment/>
    </xf>
    <xf numFmtId="0" fontId="10" fillId="0" borderId="3" xfId="0" applyFont="1" applyBorder="1" applyAlignment="1">
      <alignment wrapText="1"/>
    </xf>
    <xf numFmtId="0" fontId="0" fillId="0" borderId="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3" fillId="0" borderId="4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0" fillId="0" borderId="4" xfId="0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2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2" fontId="1" fillId="4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1" fillId="4" borderId="1" xfId="0" applyNumberFormat="1" applyFont="1" applyFill="1" applyBorder="1" applyAlignment="1">
      <alignment/>
    </xf>
    <xf numFmtId="2" fontId="0" fillId="0" borderId="3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164" fontId="0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4" xfId="0" applyNumberFormat="1" applyBorder="1" applyAlignment="1">
      <alignment/>
    </xf>
    <xf numFmtId="0" fontId="0" fillId="0" borderId="4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0" fontId="4" fillId="0" borderId="4" xfId="0" applyFont="1" applyBorder="1" applyAlignment="1">
      <alignment wrapText="1"/>
    </xf>
    <xf numFmtId="2" fontId="3" fillId="0" borderId="4" xfId="0" applyNumberFormat="1" applyFont="1" applyFill="1" applyBorder="1" applyAlignment="1">
      <alignment/>
    </xf>
    <xf numFmtId="1" fontId="0" fillId="0" borderId="3" xfId="0" applyNumberFormat="1" applyBorder="1" applyAlignment="1">
      <alignment/>
    </xf>
    <xf numFmtId="2" fontId="1" fillId="0" borderId="5" xfId="0" applyNumberFormat="1" applyFont="1" applyBorder="1" applyAlignment="1">
      <alignment/>
    </xf>
    <xf numFmtId="0" fontId="0" fillId="0" borderId="3" xfId="0" applyFill="1" applyBorder="1" applyAlignment="1">
      <alignment/>
    </xf>
    <xf numFmtId="2" fontId="1" fillId="0" borderId="1" xfId="0" applyNumberFormat="1" applyFont="1" applyBorder="1" applyAlignment="1">
      <alignment/>
    </xf>
    <xf numFmtId="164" fontId="1" fillId="3" borderId="8" xfId="0" applyNumberFormat="1" applyFont="1" applyFill="1" applyBorder="1" applyAlignment="1">
      <alignment/>
    </xf>
    <xf numFmtId="164" fontId="3" fillId="0" borderId="2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164" fontId="1" fillId="4" borderId="2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1" fillId="0" borderId="5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3" borderId="3" xfId="0" applyFont="1" applyFill="1" applyBorder="1" applyAlignment="1">
      <alignment/>
    </xf>
    <xf numFmtId="164" fontId="1" fillId="3" borderId="6" xfId="0" applyNumberFormat="1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2" fontId="1" fillId="4" borderId="3" xfId="0" applyNumberFormat="1" applyFont="1" applyFill="1" applyBorder="1" applyAlignment="1">
      <alignment/>
    </xf>
    <xf numFmtId="164" fontId="1" fillId="4" borderId="6" xfId="0" applyNumberFormat="1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5" xfId="0" applyFont="1" applyBorder="1" applyAlignment="1">
      <alignment/>
    </xf>
    <xf numFmtId="0" fontId="19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14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8" xfId="0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right"/>
    </xf>
    <xf numFmtId="2" fontId="3" fillId="0" borderId="4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1" fillId="4" borderId="1" xfId="0" applyFont="1" applyFill="1" applyBorder="1" applyAlignment="1">
      <alignment/>
    </xf>
    <xf numFmtId="0" fontId="10" fillId="0" borderId="3" xfId="0" applyFont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/>
    </xf>
    <xf numFmtId="49" fontId="18" fillId="0" borderId="1" xfId="18" applyNumberFormat="1" applyBorder="1" applyAlignment="1">
      <alignment horizontal="center"/>
      <protection/>
    </xf>
    <xf numFmtId="0" fontId="14" fillId="0" borderId="16" xfId="18" applyFont="1" applyBorder="1" applyAlignment="1">
      <alignment horizontal="center"/>
      <protection/>
    </xf>
    <xf numFmtId="0" fontId="14" fillId="0" borderId="16" xfId="18" applyFont="1" applyBorder="1" applyAlignment="1">
      <alignment horizontal="center" wrapText="1"/>
      <protection/>
    </xf>
    <xf numFmtId="0" fontId="14" fillId="0" borderId="1" xfId="18" applyFont="1" applyBorder="1" applyAlignment="1">
      <alignment horizontal="center"/>
      <protection/>
    </xf>
    <xf numFmtId="0" fontId="18" fillId="0" borderId="1" xfId="18" applyBorder="1">
      <alignment/>
      <protection/>
    </xf>
    <xf numFmtId="0" fontId="14" fillId="0" borderId="1" xfId="18" applyFont="1" applyBorder="1" applyAlignment="1">
      <alignment wrapText="1"/>
      <protection/>
    </xf>
    <xf numFmtId="168" fontId="14" fillId="0" borderId="4" xfId="18" applyNumberFormat="1" applyFont="1" applyBorder="1">
      <alignment/>
      <protection/>
    </xf>
    <xf numFmtId="0" fontId="18" fillId="0" borderId="4" xfId="18" applyBorder="1">
      <alignment/>
      <protection/>
    </xf>
    <xf numFmtId="0" fontId="15" fillId="0" borderId="1" xfId="18" applyFont="1" applyBorder="1" applyAlignment="1">
      <alignment horizontal="center"/>
      <protection/>
    </xf>
    <xf numFmtId="0" fontId="20" fillId="0" borderId="1" xfId="18" applyFont="1" applyBorder="1" applyAlignment="1">
      <alignment wrapText="1"/>
      <protection/>
    </xf>
    <xf numFmtId="0" fontId="21" fillId="0" borderId="3" xfId="18" applyFont="1" applyBorder="1" applyAlignment="1">
      <alignment wrapText="1"/>
      <protection/>
    </xf>
    <xf numFmtId="168" fontId="14" fillId="0" borderId="1" xfId="18" applyNumberFormat="1" applyFont="1" applyBorder="1">
      <alignment/>
      <protection/>
    </xf>
    <xf numFmtId="0" fontId="14" fillId="0" borderId="4" xfId="18" applyFont="1" applyBorder="1">
      <alignment/>
      <protection/>
    </xf>
    <xf numFmtId="49" fontId="14" fillId="0" borderId="1" xfId="18" applyNumberFormat="1" applyFont="1" applyBorder="1" applyAlignment="1">
      <alignment horizontal="center"/>
      <protection/>
    </xf>
    <xf numFmtId="0" fontId="22" fillId="0" borderId="1" xfId="18" applyFont="1" applyBorder="1" applyAlignment="1">
      <alignment wrapText="1"/>
      <protection/>
    </xf>
    <xf numFmtId="49" fontId="15" fillId="0" borderId="1" xfId="18" applyNumberFormat="1" applyFont="1" applyBorder="1" applyAlignment="1">
      <alignment horizontal="center"/>
      <protection/>
    </xf>
    <xf numFmtId="0" fontId="15" fillId="0" borderId="1" xfId="18" applyFont="1" applyBorder="1" applyAlignment="1">
      <alignment wrapText="1"/>
      <protection/>
    </xf>
    <xf numFmtId="0" fontId="18" fillId="0" borderId="1" xfId="18" applyBorder="1" applyAlignment="1">
      <alignment horizontal="center"/>
      <protection/>
    </xf>
    <xf numFmtId="0" fontId="21" fillId="0" borderId="1" xfId="18" applyFont="1" applyBorder="1" applyAlignment="1">
      <alignment wrapText="1"/>
      <protection/>
    </xf>
    <xf numFmtId="168" fontId="18" fillId="0" borderId="1" xfId="15" applyNumberFormat="1" applyBorder="1" applyAlignment="1">
      <alignment/>
    </xf>
    <xf numFmtId="0" fontId="18" fillId="0" borderId="0" xfId="18">
      <alignment/>
      <protection/>
    </xf>
    <xf numFmtId="0" fontId="14" fillId="0" borderId="1" xfId="18" applyFont="1" applyBorder="1">
      <alignment/>
      <protection/>
    </xf>
    <xf numFmtId="0" fontId="23" fillId="0" borderId="1" xfId="18" applyFont="1" applyBorder="1">
      <alignment/>
      <protection/>
    </xf>
    <xf numFmtId="168" fontId="15" fillId="0" borderId="1" xfId="18" applyNumberFormat="1" applyFont="1" applyBorder="1">
      <alignment/>
      <protection/>
    </xf>
    <xf numFmtId="0" fontId="24" fillId="0" borderId="1" xfId="18" applyFont="1" applyBorder="1" applyAlignment="1">
      <alignment wrapText="1"/>
      <protection/>
    </xf>
    <xf numFmtId="43" fontId="18" fillId="0" borderId="1" xfId="15" applyBorder="1" applyAlignment="1">
      <alignment/>
    </xf>
    <xf numFmtId="168" fontId="18" fillId="0" borderId="1" xfId="15" applyNumberFormat="1" applyFont="1" applyBorder="1" applyAlignment="1">
      <alignment/>
    </xf>
    <xf numFmtId="43" fontId="14" fillId="0" borderId="1" xfId="18" applyNumberFormat="1" applyFont="1" applyBorder="1">
      <alignment/>
      <protection/>
    </xf>
    <xf numFmtId="43" fontId="15" fillId="0" borderId="1" xfId="18" applyNumberFormat="1" applyFont="1" applyBorder="1">
      <alignment/>
      <protection/>
    </xf>
    <xf numFmtId="43" fontId="14" fillId="0" borderId="4" xfId="18" applyNumberFormat="1" applyFont="1" applyBorder="1">
      <alignment/>
      <protection/>
    </xf>
    <xf numFmtId="0" fontId="14" fillId="0" borderId="17" xfId="18" applyFont="1" applyBorder="1">
      <alignment/>
      <protection/>
    </xf>
    <xf numFmtId="168" fontId="14" fillId="0" borderId="17" xfId="18" applyNumberFormat="1" applyFont="1" applyBorder="1">
      <alignment/>
      <protection/>
    </xf>
    <xf numFmtId="0" fontId="18" fillId="0" borderId="17" xfId="18" applyBorder="1">
      <alignment/>
      <protection/>
    </xf>
    <xf numFmtId="0" fontId="18" fillId="0" borderId="3" xfId="18" applyBorder="1">
      <alignment/>
      <protection/>
    </xf>
    <xf numFmtId="49" fontId="18" fillId="0" borderId="3" xfId="18" applyNumberFormat="1" applyBorder="1" applyAlignment="1">
      <alignment horizontal="center"/>
      <protection/>
    </xf>
    <xf numFmtId="0" fontId="14" fillId="0" borderId="4" xfId="18" applyFont="1" applyBorder="1" applyAlignment="1">
      <alignment horizontal="center"/>
      <protection/>
    </xf>
    <xf numFmtId="0" fontId="18" fillId="0" borderId="17" xfId="18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GFOŚiGW za 2010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6"/>
  <sheetViews>
    <sheetView workbookViewId="0" topLeftCell="A2">
      <selection activeCell="A27" sqref="A27"/>
    </sheetView>
  </sheetViews>
  <sheetFormatPr defaultColWidth="9.00390625" defaultRowHeight="12.75"/>
  <cols>
    <col min="1" max="1" width="10.25390625" style="0" customWidth="1"/>
    <col min="2" max="2" width="10.00390625" style="0" customWidth="1"/>
    <col min="3" max="3" width="5.375" style="0" customWidth="1"/>
    <col min="4" max="4" width="27.75390625" style="0" customWidth="1"/>
    <col min="5" max="5" width="14.625" style="0" customWidth="1"/>
    <col min="6" max="6" width="23.25390625" style="0" customWidth="1"/>
  </cols>
  <sheetData>
    <row r="4" spans="1:6" ht="23.25">
      <c r="A4" s="328" t="s">
        <v>181</v>
      </c>
      <c r="B4" s="328"/>
      <c r="C4" s="328"/>
      <c r="D4" s="328"/>
      <c r="E4" s="328"/>
      <c r="F4" s="328"/>
    </row>
    <row r="5" spans="1:6" ht="15.75">
      <c r="A5" s="329" t="s">
        <v>182</v>
      </c>
      <c r="B5" s="329"/>
      <c r="C5" s="329"/>
      <c r="D5" s="329"/>
      <c r="E5" s="329"/>
      <c r="F5" s="329"/>
    </row>
    <row r="6" spans="1:6" ht="15.75">
      <c r="A6" s="329" t="s">
        <v>172</v>
      </c>
      <c r="B6" s="329"/>
      <c r="C6" s="329"/>
      <c r="D6" s="329"/>
      <c r="E6" s="329"/>
      <c r="F6" s="329"/>
    </row>
    <row r="7" ht="13.5" thickBot="1"/>
    <row r="8" spans="1:6" ht="13.5" thickBot="1">
      <c r="A8" s="292" t="s">
        <v>0</v>
      </c>
      <c r="B8" s="292" t="s">
        <v>109</v>
      </c>
      <c r="C8" s="292" t="s">
        <v>2</v>
      </c>
      <c r="D8" s="292" t="s">
        <v>5</v>
      </c>
      <c r="E8" s="292" t="s">
        <v>179</v>
      </c>
      <c r="F8" s="293" t="s">
        <v>180</v>
      </c>
    </row>
    <row r="9" spans="1:6" ht="13.5" thickBot="1">
      <c r="A9" s="327"/>
      <c r="B9" s="327"/>
      <c r="C9" s="327"/>
      <c r="D9" s="321" t="s">
        <v>173</v>
      </c>
      <c r="E9" s="322"/>
      <c r="F9" s="323"/>
    </row>
    <row r="10" spans="1:6" ht="25.5">
      <c r="A10" s="326">
        <v>900</v>
      </c>
      <c r="B10" s="298"/>
      <c r="C10" s="298"/>
      <c r="D10" s="296" t="s">
        <v>30</v>
      </c>
      <c r="E10" s="297">
        <f>E11</f>
        <v>100000</v>
      </c>
      <c r="F10" s="320">
        <f>F11</f>
        <v>108352.69</v>
      </c>
    </row>
    <row r="11" spans="1:6" ht="42.75">
      <c r="A11" s="295"/>
      <c r="B11" s="299">
        <v>90019</v>
      </c>
      <c r="C11" s="295"/>
      <c r="D11" s="300" t="s">
        <v>156</v>
      </c>
      <c r="E11" s="314">
        <f>E12+E13</f>
        <v>100000</v>
      </c>
      <c r="F11" s="319">
        <f>SUM(F12:F13)</f>
        <v>108352.69</v>
      </c>
    </row>
    <row r="12" spans="1:6" ht="12.75">
      <c r="A12" s="295"/>
      <c r="B12" s="299"/>
      <c r="C12" s="291" t="s">
        <v>111</v>
      </c>
      <c r="D12" s="301" t="s">
        <v>24</v>
      </c>
      <c r="E12" s="310">
        <v>23470</v>
      </c>
      <c r="F12" s="316">
        <v>31627.06</v>
      </c>
    </row>
    <row r="13" spans="1:6" ht="13.5" thickBot="1">
      <c r="A13" s="324"/>
      <c r="B13" s="324"/>
      <c r="C13" s="325" t="s">
        <v>112</v>
      </c>
      <c r="D13" s="301" t="s">
        <v>8</v>
      </c>
      <c r="E13" s="317">
        <v>76530</v>
      </c>
      <c r="F13" s="316">
        <v>76725.63</v>
      </c>
    </row>
    <row r="14" spans="1:6" ht="13.5" thickBot="1">
      <c r="A14" s="327"/>
      <c r="B14" s="327"/>
      <c r="C14" s="327"/>
      <c r="D14" s="321" t="s">
        <v>174</v>
      </c>
      <c r="E14" s="322"/>
      <c r="F14" s="323"/>
    </row>
    <row r="15" spans="1:6" ht="12.75">
      <c r="A15" s="298"/>
      <c r="B15" s="298"/>
      <c r="C15" s="298"/>
      <c r="D15" s="303" t="s">
        <v>175</v>
      </c>
      <c r="E15" s="297"/>
      <c r="F15" s="298"/>
    </row>
    <row r="16" spans="1:6" ht="24">
      <c r="A16" s="304" t="s">
        <v>29</v>
      </c>
      <c r="B16" s="295"/>
      <c r="C16" s="295"/>
      <c r="D16" s="305" t="s">
        <v>30</v>
      </c>
      <c r="E16" s="302">
        <f>E17</f>
        <v>93900</v>
      </c>
      <c r="F16" s="318">
        <f>F17</f>
        <v>93900</v>
      </c>
    </row>
    <row r="17" spans="1:6" ht="12.75">
      <c r="A17" s="295"/>
      <c r="B17" s="306" t="s">
        <v>178</v>
      </c>
      <c r="C17" s="295"/>
      <c r="D17" s="307" t="s">
        <v>130</v>
      </c>
      <c r="E17" s="314">
        <f>E18</f>
        <v>93900</v>
      </c>
      <c r="F17" s="319">
        <f>F18</f>
        <v>93900</v>
      </c>
    </row>
    <row r="18" spans="1:6" ht="84">
      <c r="A18" s="295"/>
      <c r="B18" s="295"/>
      <c r="C18" s="308">
        <v>6010</v>
      </c>
      <c r="D18" s="309" t="s">
        <v>128</v>
      </c>
      <c r="E18" s="317">
        <v>93900</v>
      </c>
      <c r="F18" s="316">
        <v>93900</v>
      </c>
    </row>
    <row r="19" spans="1:6" ht="12.75">
      <c r="A19" s="295"/>
      <c r="B19" s="295"/>
      <c r="C19" s="295"/>
      <c r="D19" s="312" t="s">
        <v>176</v>
      </c>
      <c r="E19" s="302"/>
      <c r="F19" s="295"/>
    </row>
    <row r="20" spans="1:6" ht="24">
      <c r="A20" s="294">
        <v>900</v>
      </c>
      <c r="B20" s="295"/>
      <c r="C20" s="295"/>
      <c r="D20" s="305" t="s">
        <v>30</v>
      </c>
      <c r="E20" s="302">
        <v>6100</v>
      </c>
      <c r="F20" s="318">
        <f>F21</f>
        <v>4480.52</v>
      </c>
    </row>
    <row r="21" spans="1:6" ht="12.75">
      <c r="A21" s="295"/>
      <c r="B21" s="299">
        <v>90095</v>
      </c>
      <c r="C21" s="295"/>
      <c r="D21" s="313" t="s">
        <v>7</v>
      </c>
      <c r="E21" s="314">
        <v>6100</v>
      </c>
      <c r="F21" s="319">
        <f>F22</f>
        <v>4480.52</v>
      </c>
    </row>
    <row r="22" spans="1:6" ht="56.25">
      <c r="A22" s="295"/>
      <c r="B22" s="295"/>
      <c r="C22" s="308">
        <v>2710</v>
      </c>
      <c r="D22" s="315" t="s">
        <v>177</v>
      </c>
      <c r="E22" s="310">
        <v>6100</v>
      </c>
      <c r="F22" s="316">
        <v>4480.52</v>
      </c>
    </row>
    <row r="23" spans="1:6" ht="12.75">
      <c r="A23" s="311"/>
      <c r="B23" s="311"/>
      <c r="C23" s="311"/>
      <c r="D23" s="311"/>
      <c r="E23" s="311"/>
      <c r="F23" s="311"/>
    </row>
    <row r="24" spans="1:6" ht="12.75">
      <c r="A24" s="311"/>
      <c r="B24" s="311"/>
      <c r="C24" s="311"/>
      <c r="D24" s="311"/>
      <c r="E24" s="311"/>
      <c r="F24" s="311"/>
    </row>
    <row r="26" ht="12.75">
      <c r="A26" t="s">
        <v>162</v>
      </c>
    </row>
  </sheetData>
  <mergeCells count="5">
    <mergeCell ref="A9:C9"/>
    <mergeCell ref="A14:C14"/>
    <mergeCell ref="A4:F4"/>
    <mergeCell ref="A5:F5"/>
    <mergeCell ref="A6:F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4"/>
  <sheetViews>
    <sheetView tabSelected="1" workbookViewId="0" topLeftCell="A369">
      <selection activeCell="X392" sqref="X392"/>
    </sheetView>
  </sheetViews>
  <sheetFormatPr defaultColWidth="9.00390625" defaultRowHeight="12.75"/>
  <cols>
    <col min="1" max="1" width="4.625" style="0" customWidth="1"/>
    <col min="2" max="2" width="6.125" style="0" customWidth="1"/>
    <col min="3" max="3" width="4.875" style="0" customWidth="1"/>
    <col min="4" max="4" width="34.875" style="0" customWidth="1"/>
    <col min="5" max="5" width="0" style="0" hidden="1" customWidth="1"/>
    <col min="6" max="6" width="9.00390625" style="0" customWidth="1"/>
    <col min="7" max="7" width="5.75390625" style="0" hidden="1" customWidth="1"/>
    <col min="8" max="8" width="9.625" style="0" customWidth="1"/>
    <col min="9" max="9" width="10.75390625" style="0" hidden="1" customWidth="1"/>
    <col min="10" max="10" width="0" style="0" hidden="1" customWidth="1"/>
    <col min="11" max="11" width="7.875" style="0" hidden="1" customWidth="1"/>
    <col min="12" max="12" width="4.75390625" style="0" hidden="1" customWidth="1"/>
    <col min="13" max="13" width="8.00390625" style="0" hidden="1" customWidth="1"/>
    <col min="14" max="14" width="7.625" style="0" hidden="1" customWidth="1"/>
    <col min="15" max="15" width="6.00390625" style="0" hidden="1" customWidth="1"/>
    <col min="16" max="16" width="7.375" style="0" hidden="1" customWidth="1"/>
    <col min="17" max="17" width="7.625" style="0" hidden="1" customWidth="1"/>
    <col min="18" max="18" width="4.875" style="0" hidden="1" customWidth="1"/>
    <col min="19" max="20" width="0" style="0" hidden="1" customWidth="1"/>
    <col min="21" max="21" width="11.75390625" style="0" customWidth="1"/>
    <col min="22" max="22" width="10.625" style="0" bestFit="1" customWidth="1"/>
    <col min="24" max="24" width="11.375" style="0" customWidth="1"/>
    <col min="25" max="25" width="11.125" style="0" customWidth="1"/>
  </cols>
  <sheetData>
    <row r="1" spans="1:25" ht="23.25">
      <c r="A1" s="330" t="s">
        <v>101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</row>
    <row r="2" spans="1:25" ht="23.25">
      <c r="A2" s="330" t="s">
        <v>157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</row>
    <row r="3" spans="1:3" ht="18">
      <c r="A3" s="1"/>
      <c r="B3" s="2"/>
      <c r="C3" s="2"/>
    </row>
    <row r="4" spans="1:3" ht="23.25">
      <c r="A4" s="113" t="s">
        <v>102</v>
      </c>
      <c r="B4" s="2"/>
      <c r="C4" s="2"/>
    </row>
    <row r="5" spans="1:25" ht="38.25">
      <c r="A5" s="11" t="s">
        <v>0</v>
      </c>
      <c r="B5" s="11" t="s">
        <v>1</v>
      </c>
      <c r="C5" s="11" t="s">
        <v>2</v>
      </c>
      <c r="D5" s="11" t="s">
        <v>5</v>
      </c>
      <c r="E5" s="12" t="s">
        <v>3</v>
      </c>
      <c r="F5" s="13" t="s">
        <v>158</v>
      </c>
      <c r="G5" s="64" t="s">
        <v>4</v>
      </c>
      <c r="H5" s="13" t="s">
        <v>93</v>
      </c>
      <c r="I5" s="52"/>
      <c r="U5" s="105" t="s">
        <v>159</v>
      </c>
      <c r="V5" s="105" t="s">
        <v>93</v>
      </c>
      <c r="W5" s="105" t="s">
        <v>100</v>
      </c>
      <c r="X5" s="246" t="s">
        <v>160</v>
      </c>
      <c r="Y5" s="247" t="s">
        <v>137</v>
      </c>
    </row>
    <row r="6" spans="1:25" ht="12.75">
      <c r="A6" s="100" t="s">
        <v>9</v>
      </c>
      <c r="B6" s="6"/>
      <c r="C6" s="6"/>
      <c r="D6" s="5" t="s">
        <v>6</v>
      </c>
      <c r="E6" s="17">
        <f>E12</f>
        <v>29500</v>
      </c>
      <c r="F6" s="103">
        <f>F10+F12+F7</f>
        <v>2066975</v>
      </c>
      <c r="G6" s="103">
        <f>F6/E6*100</f>
        <v>7006.6949152542375</v>
      </c>
      <c r="H6" s="103">
        <f>H12</f>
        <v>387711</v>
      </c>
      <c r="I6" s="53"/>
      <c r="U6" s="216">
        <f>U10+U12+U7</f>
        <v>2054127.12</v>
      </c>
      <c r="V6" s="216">
        <f>V12</f>
        <v>387710.17</v>
      </c>
      <c r="W6" s="248">
        <f>U6/F6*100</f>
        <v>99.3784211226551</v>
      </c>
      <c r="X6" s="6"/>
      <c r="Y6" s="6"/>
    </row>
    <row r="7" spans="1:25" ht="25.5">
      <c r="A7" s="100"/>
      <c r="B7" s="118" t="s">
        <v>161</v>
      </c>
      <c r="C7" s="6"/>
      <c r="D7" s="119" t="s">
        <v>163</v>
      </c>
      <c r="E7" s="17"/>
      <c r="F7" s="280">
        <f>SUM(F8:F9)</f>
        <v>1618332</v>
      </c>
      <c r="G7" s="278"/>
      <c r="H7" s="277"/>
      <c r="I7" s="276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19">
        <f>SUM(U8:U9)</f>
        <v>1618331.8</v>
      </c>
      <c r="V7" s="220"/>
      <c r="W7" s="134">
        <f>U7/F7*100</f>
        <v>99.9999876415964</v>
      </c>
      <c r="X7" s="6"/>
      <c r="Y7" s="6"/>
    </row>
    <row r="8" spans="1:25" ht="24">
      <c r="A8" s="100"/>
      <c r="B8" s="6"/>
      <c r="C8" s="14">
        <v>6057</v>
      </c>
      <c r="D8" s="127" t="s">
        <v>45</v>
      </c>
      <c r="E8" s="17"/>
      <c r="F8" s="277">
        <v>964182</v>
      </c>
      <c r="G8" s="278"/>
      <c r="H8" s="277"/>
      <c r="I8" s="276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20">
        <v>964182</v>
      </c>
      <c r="V8" s="220"/>
      <c r="W8" s="142">
        <f>U8/F8*100</f>
        <v>100</v>
      </c>
      <c r="X8" s="6"/>
      <c r="Y8" s="6"/>
    </row>
    <row r="9" spans="1:25" ht="24">
      <c r="A9" s="100"/>
      <c r="B9" s="6"/>
      <c r="C9" s="14">
        <v>6059</v>
      </c>
      <c r="D9" s="127" t="s">
        <v>45</v>
      </c>
      <c r="E9" s="17"/>
      <c r="F9" s="277">
        <v>654150</v>
      </c>
      <c r="G9" s="278"/>
      <c r="H9" s="277"/>
      <c r="I9" s="276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20">
        <v>654149.8</v>
      </c>
      <c r="V9" s="220"/>
      <c r="W9" s="142">
        <f>U9/F9*100</f>
        <v>99.99996942597265</v>
      </c>
      <c r="X9" s="6"/>
      <c r="Y9" s="6"/>
    </row>
    <row r="10" spans="1:25" ht="12.75">
      <c r="A10" s="100"/>
      <c r="B10" s="101" t="s">
        <v>98</v>
      </c>
      <c r="C10" s="6"/>
      <c r="D10" s="7" t="s">
        <v>99</v>
      </c>
      <c r="E10" s="17"/>
      <c r="F10" s="110">
        <f>SUM(F11)</f>
        <v>10932</v>
      </c>
      <c r="G10" s="65"/>
      <c r="H10" s="20"/>
      <c r="I10" s="53"/>
      <c r="U10" s="215">
        <f>SUM(U11)</f>
        <v>10932</v>
      </c>
      <c r="V10" s="6"/>
      <c r="W10" s="70">
        <f aca="true" t="shared" si="0" ref="W10:W105">U10/F10*100</f>
        <v>100</v>
      </c>
      <c r="X10" s="6"/>
      <c r="Y10" s="6"/>
    </row>
    <row r="11" spans="1:25" ht="36">
      <c r="A11" s="100"/>
      <c r="B11" s="6"/>
      <c r="C11" s="14">
        <v>2850</v>
      </c>
      <c r="D11" s="128" t="s">
        <v>97</v>
      </c>
      <c r="E11" s="17"/>
      <c r="F11" s="109">
        <v>10932</v>
      </c>
      <c r="G11" s="65"/>
      <c r="H11" s="20"/>
      <c r="I11" s="53"/>
      <c r="U11" s="214">
        <v>10932</v>
      </c>
      <c r="V11" s="6"/>
      <c r="W11" s="76">
        <f t="shared" si="0"/>
        <v>100</v>
      </c>
      <c r="X11" s="6"/>
      <c r="Y11" s="6"/>
    </row>
    <row r="12" spans="1:25" ht="12.75">
      <c r="A12" s="4"/>
      <c r="B12" s="101" t="s">
        <v>10</v>
      </c>
      <c r="C12" s="6"/>
      <c r="D12" s="7" t="s">
        <v>7</v>
      </c>
      <c r="E12" s="7">
        <f>SUM(E17:E18)</f>
        <v>29500</v>
      </c>
      <c r="F12" s="7">
        <f>SUM(F13:F19)</f>
        <v>437711</v>
      </c>
      <c r="G12" s="66">
        <f>F12/E12*100</f>
        <v>1483.7661016949153</v>
      </c>
      <c r="H12" s="15">
        <f>SUM(H13:H19)</f>
        <v>387711</v>
      </c>
      <c r="I12" s="54"/>
      <c r="U12" s="212">
        <f>SUM(U13:U19)</f>
        <v>424863.32</v>
      </c>
      <c r="V12" s="213">
        <f>SUM(V13:V19)</f>
        <v>387710.17</v>
      </c>
      <c r="W12" s="70">
        <f t="shared" si="0"/>
        <v>97.06480303213765</v>
      </c>
      <c r="X12" s="6"/>
      <c r="Y12" s="6"/>
    </row>
    <row r="13" spans="1:25" ht="12.75">
      <c r="A13" s="4"/>
      <c r="B13" s="101"/>
      <c r="C13" s="14">
        <v>4110</v>
      </c>
      <c r="D13" s="130" t="s">
        <v>115</v>
      </c>
      <c r="E13" s="7"/>
      <c r="F13" s="130">
        <v>668</v>
      </c>
      <c r="G13" s="66"/>
      <c r="H13" s="120">
        <v>668</v>
      </c>
      <c r="I13" s="54"/>
      <c r="U13" s="130">
        <v>668.36</v>
      </c>
      <c r="V13" s="211">
        <v>668.36</v>
      </c>
      <c r="W13" s="177">
        <f t="shared" si="0"/>
        <v>100.05389221556887</v>
      </c>
      <c r="X13" s="6"/>
      <c r="Y13" s="6"/>
    </row>
    <row r="14" spans="1:25" ht="12.75">
      <c r="A14" s="4"/>
      <c r="B14" s="101"/>
      <c r="C14" s="14">
        <v>4120</v>
      </c>
      <c r="D14" s="130" t="s">
        <v>44</v>
      </c>
      <c r="E14" s="7"/>
      <c r="F14" s="130">
        <v>108</v>
      </c>
      <c r="G14" s="66"/>
      <c r="H14" s="120">
        <v>108</v>
      </c>
      <c r="I14" s="54"/>
      <c r="U14" s="217">
        <v>107.8</v>
      </c>
      <c r="V14" s="211">
        <v>107.8</v>
      </c>
      <c r="W14" s="177">
        <f t="shared" si="0"/>
        <v>99.81481481481481</v>
      </c>
      <c r="X14" s="6"/>
      <c r="Y14" s="6"/>
    </row>
    <row r="15" spans="1:25" ht="12.75">
      <c r="A15" s="4"/>
      <c r="B15" s="101"/>
      <c r="C15" s="14">
        <v>4170</v>
      </c>
      <c r="D15" s="127" t="s">
        <v>120</v>
      </c>
      <c r="E15" s="7"/>
      <c r="F15" s="130">
        <v>4400</v>
      </c>
      <c r="G15" s="66"/>
      <c r="H15" s="120">
        <v>4400</v>
      </c>
      <c r="I15" s="54"/>
      <c r="U15" s="217">
        <v>4400</v>
      </c>
      <c r="V15" s="211">
        <v>4400</v>
      </c>
      <c r="W15" s="177">
        <f t="shared" si="0"/>
        <v>100</v>
      </c>
      <c r="X15" s="6"/>
      <c r="Y15" s="6"/>
    </row>
    <row r="16" spans="1:25" ht="12.75">
      <c r="A16" s="4"/>
      <c r="B16" s="101"/>
      <c r="C16" s="6">
        <v>4270</v>
      </c>
      <c r="D16" s="132" t="s">
        <v>36</v>
      </c>
      <c r="E16" s="7"/>
      <c r="F16" s="130">
        <v>20000</v>
      </c>
      <c r="G16" s="66"/>
      <c r="H16" s="120"/>
      <c r="I16" s="54"/>
      <c r="U16" s="217">
        <v>20000</v>
      </c>
      <c r="V16" s="211"/>
      <c r="W16" s="177">
        <f t="shared" si="0"/>
        <v>100</v>
      </c>
      <c r="X16" s="6"/>
      <c r="Y16" s="6"/>
    </row>
    <row r="17" spans="1:25" ht="12.75">
      <c r="A17" s="30"/>
      <c r="B17" s="31"/>
      <c r="C17" s="33">
        <v>4300</v>
      </c>
      <c r="D17" s="132" t="s">
        <v>34</v>
      </c>
      <c r="E17" s="19">
        <v>12000</v>
      </c>
      <c r="F17" s="19">
        <v>1225</v>
      </c>
      <c r="G17" s="67">
        <f>F17/E17*100</f>
        <v>10.208333333333334</v>
      </c>
      <c r="H17" s="83">
        <v>1225</v>
      </c>
      <c r="I17" s="55"/>
      <c r="U17" s="211">
        <v>1225.12</v>
      </c>
      <c r="V17" s="211">
        <v>1225</v>
      </c>
      <c r="W17" s="76">
        <f t="shared" si="0"/>
        <v>100.00979591836735</v>
      </c>
      <c r="X17" s="6"/>
      <c r="Y17" s="6"/>
    </row>
    <row r="18" spans="1:25" ht="12.75">
      <c r="A18" s="30"/>
      <c r="B18" s="31"/>
      <c r="C18" s="33">
        <v>4430</v>
      </c>
      <c r="D18" s="132" t="s">
        <v>35</v>
      </c>
      <c r="E18" s="19">
        <v>17500</v>
      </c>
      <c r="F18" s="19">
        <v>410003</v>
      </c>
      <c r="G18" s="68">
        <f>F18/E18*100</f>
        <v>2342.8742857142856</v>
      </c>
      <c r="H18" s="23">
        <v>380003</v>
      </c>
      <c r="I18" s="56"/>
      <c r="U18" s="6">
        <v>397156.13</v>
      </c>
      <c r="V18" s="211">
        <v>380003.42</v>
      </c>
      <c r="W18" s="76">
        <f t="shared" si="0"/>
        <v>96.86664000019512</v>
      </c>
      <c r="X18" s="6"/>
      <c r="Y18" s="6"/>
    </row>
    <row r="19" spans="1:25" ht="24.75" customHeight="1">
      <c r="A19" s="30"/>
      <c r="B19" s="31"/>
      <c r="C19" s="33">
        <v>4740</v>
      </c>
      <c r="D19" s="127" t="s">
        <v>132</v>
      </c>
      <c r="E19" s="19"/>
      <c r="F19" s="19">
        <v>1307</v>
      </c>
      <c r="G19" s="68"/>
      <c r="H19" s="23">
        <v>1307</v>
      </c>
      <c r="I19" s="56"/>
      <c r="U19" s="211">
        <v>1305.91</v>
      </c>
      <c r="V19" s="211">
        <v>1305.59</v>
      </c>
      <c r="W19" s="76">
        <f t="shared" si="0"/>
        <v>99.91660290742158</v>
      </c>
      <c r="X19" s="6"/>
      <c r="Y19" s="6"/>
    </row>
    <row r="20" spans="1:25" ht="12.75">
      <c r="A20" s="100" t="s">
        <v>11</v>
      </c>
      <c r="B20" s="4"/>
      <c r="C20" s="6"/>
      <c r="D20" s="5" t="s">
        <v>12</v>
      </c>
      <c r="E20" s="17">
        <f>E21</f>
        <v>3000</v>
      </c>
      <c r="F20" s="17">
        <f>F21</f>
        <v>8000</v>
      </c>
      <c r="G20" s="69">
        <f>F20/E20*100</f>
        <v>266.66666666666663</v>
      </c>
      <c r="H20" s="102"/>
      <c r="I20" s="57"/>
      <c r="U20" s="216">
        <f>U21</f>
        <v>2518</v>
      </c>
      <c r="V20" s="6"/>
      <c r="W20" s="248">
        <f t="shared" si="0"/>
        <v>31.474999999999998</v>
      </c>
      <c r="X20" s="6"/>
      <c r="Y20" s="6"/>
    </row>
    <row r="21" spans="1:25" ht="12.75">
      <c r="A21" s="4"/>
      <c r="B21" s="101" t="s">
        <v>13</v>
      </c>
      <c r="C21" s="6"/>
      <c r="D21" s="7" t="s">
        <v>7</v>
      </c>
      <c r="E21" s="7">
        <f>SUM(E22)</f>
        <v>3000</v>
      </c>
      <c r="F21" s="7">
        <f>SUM(F22)</f>
        <v>8000</v>
      </c>
      <c r="G21" s="70">
        <f>F21/E21*100</f>
        <v>266.66666666666663</v>
      </c>
      <c r="H21" s="25"/>
      <c r="I21" s="58"/>
      <c r="U21" s="212">
        <f>SUM(U22)</f>
        <v>2518</v>
      </c>
      <c r="V21" s="6"/>
      <c r="W21" s="70">
        <f t="shared" si="0"/>
        <v>31.474999999999998</v>
      </c>
      <c r="X21" s="6"/>
      <c r="Y21" s="6"/>
    </row>
    <row r="22" spans="1:25" ht="12.75">
      <c r="A22" s="30"/>
      <c r="B22" s="32"/>
      <c r="C22" s="33">
        <v>4210</v>
      </c>
      <c r="D22" s="132" t="s">
        <v>41</v>
      </c>
      <c r="E22" s="19">
        <v>3000</v>
      </c>
      <c r="F22" s="19">
        <v>8000</v>
      </c>
      <c r="G22" s="71">
        <f>F22/E22*100</f>
        <v>266.66666666666663</v>
      </c>
      <c r="H22" s="19"/>
      <c r="I22" s="59"/>
      <c r="U22" s="211">
        <v>2518</v>
      </c>
      <c r="V22" s="6"/>
      <c r="W22" s="76">
        <f t="shared" si="0"/>
        <v>31.474999999999998</v>
      </c>
      <c r="X22" s="6"/>
      <c r="Y22" s="6"/>
    </row>
    <row r="23" spans="1:25" ht="12.75">
      <c r="A23" s="100" t="s">
        <v>14</v>
      </c>
      <c r="B23" s="3"/>
      <c r="C23" s="6"/>
      <c r="D23" s="5" t="s">
        <v>15</v>
      </c>
      <c r="E23" s="17">
        <f>E27</f>
        <v>491440</v>
      </c>
      <c r="F23" s="17">
        <f>F27+F24</f>
        <v>2103826</v>
      </c>
      <c r="G23" s="65">
        <f>F23/E23*100</f>
        <v>428.09417222855285</v>
      </c>
      <c r="H23" s="20"/>
      <c r="I23" s="53"/>
      <c r="U23" s="216">
        <f>U24+U27</f>
        <v>2075685.57</v>
      </c>
      <c r="V23" s="6"/>
      <c r="W23" s="248">
        <f t="shared" si="0"/>
        <v>98.6624164736057</v>
      </c>
      <c r="X23" s="283">
        <f>X27</f>
        <v>52902.19</v>
      </c>
      <c r="Y23" s="6"/>
    </row>
    <row r="24" spans="1:25" ht="12.75">
      <c r="A24" s="100"/>
      <c r="B24" s="101" t="s">
        <v>95</v>
      </c>
      <c r="C24" s="6"/>
      <c r="D24" s="7" t="s">
        <v>96</v>
      </c>
      <c r="E24" s="17"/>
      <c r="F24" s="15">
        <f>SUM(F25:F26)</f>
        <v>179500</v>
      </c>
      <c r="G24" s="65"/>
      <c r="H24" s="20"/>
      <c r="I24" s="53"/>
      <c r="U24" s="212">
        <f>SUM(U25:U26)</f>
        <v>179500</v>
      </c>
      <c r="V24" s="6"/>
      <c r="W24" s="70">
        <f t="shared" si="0"/>
        <v>100</v>
      </c>
      <c r="X24" s="6"/>
      <c r="Y24" s="6"/>
    </row>
    <row r="25" spans="1:25" ht="12.75">
      <c r="A25" s="100"/>
      <c r="B25" s="3"/>
      <c r="C25" s="14">
        <v>4270</v>
      </c>
      <c r="D25" s="132" t="s">
        <v>36</v>
      </c>
      <c r="E25" s="17"/>
      <c r="F25" s="23">
        <v>8500</v>
      </c>
      <c r="G25" s="65"/>
      <c r="H25" s="20"/>
      <c r="I25" s="53"/>
      <c r="U25" s="211">
        <v>8500</v>
      </c>
      <c r="V25" s="6"/>
      <c r="W25" s="76">
        <f t="shared" si="0"/>
        <v>100</v>
      </c>
      <c r="X25" s="6"/>
      <c r="Y25" s="6"/>
    </row>
    <row r="26" spans="1:25" ht="45">
      <c r="A26" s="100"/>
      <c r="B26" s="3"/>
      <c r="C26" s="14">
        <v>6300</v>
      </c>
      <c r="D26" s="175" t="s">
        <v>126</v>
      </c>
      <c r="E26" s="17"/>
      <c r="F26" s="23">
        <v>171000</v>
      </c>
      <c r="G26" s="65"/>
      <c r="H26" s="20"/>
      <c r="I26" s="53"/>
      <c r="U26" s="211">
        <v>171000</v>
      </c>
      <c r="V26" s="6"/>
      <c r="W26" s="76">
        <f t="shared" si="0"/>
        <v>100</v>
      </c>
      <c r="X26" s="6"/>
      <c r="Y26" s="6"/>
    </row>
    <row r="27" spans="1:25" ht="12.75">
      <c r="A27" s="4"/>
      <c r="B27" s="101" t="s">
        <v>16</v>
      </c>
      <c r="C27" s="6"/>
      <c r="D27" s="7" t="s">
        <v>17</v>
      </c>
      <c r="E27" s="7">
        <f>SUM(E28:E44)</f>
        <v>491440</v>
      </c>
      <c r="F27" s="7">
        <f>SUM(F28:F47)</f>
        <v>1924326</v>
      </c>
      <c r="G27" s="72">
        <f>F27/E27*100</f>
        <v>391.5688588637474</v>
      </c>
      <c r="H27" s="7"/>
      <c r="I27" s="60"/>
      <c r="U27" s="212">
        <f>SUM(U28:U47)</f>
        <v>1896185.57</v>
      </c>
      <c r="V27" s="6"/>
      <c r="W27" s="249">
        <f t="shared" si="0"/>
        <v>98.5376474672171</v>
      </c>
      <c r="X27" s="117">
        <f>SUM(X28:X47)</f>
        <v>52902.19</v>
      </c>
      <c r="Y27" s="6"/>
    </row>
    <row r="28" spans="1:25" ht="24">
      <c r="A28" s="4"/>
      <c r="B28" s="3"/>
      <c r="C28" s="14">
        <v>3020</v>
      </c>
      <c r="D28" s="127" t="s">
        <v>39</v>
      </c>
      <c r="E28" s="6">
        <v>1000</v>
      </c>
      <c r="F28" s="6">
        <v>2120</v>
      </c>
      <c r="G28" s="73">
        <f aca="true" t="shared" si="1" ref="G28:G91">F28/E28*100</f>
        <v>212</v>
      </c>
      <c r="H28" s="24"/>
      <c r="I28" s="61"/>
      <c r="U28" s="211">
        <v>2084.72</v>
      </c>
      <c r="V28" s="6"/>
      <c r="W28" s="76">
        <f t="shared" si="0"/>
        <v>98.33584905660376</v>
      </c>
      <c r="X28" s="6"/>
      <c r="Y28" s="6"/>
    </row>
    <row r="29" spans="1:25" ht="12.75">
      <c r="A29" s="4"/>
      <c r="B29" s="4"/>
      <c r="C29" s="14">
        <v>4010</v>
      </c>
      <c r="D29" s="129" t="s">
        <v>37</v>
      </c>
      <c r="E29" s="6">
        <v>215000</v>
      </c>
      <c r="F29" s="6">
        <v>300000</v>
      </c>
      <c r="G29" s="73">
        <f t="shared" si="1"/>
        <v>139.53488372093022</v>
      </c>
      <c r="H29" s="24"/>
      <c r="I29" s="61"/>
      <c r="U29" s="6">
        <v>297014.85</v>
      </c>
      <c r="V29" s="6"/>
      <c r="W29" s="76">
        <f t="shared" si="0"/>
        <v>99.00495</v>
      </c>
      <c r="X29" s="6"/>
      <c r="Y29" s="6"/>
    </row>
    <row r="30" spans="1:25" ht="12.75">
      <c r="A30" s="4"/>
      <c r="B30" s="4"/>
      <c r="C30" s="14">
        <v>4040</v>
      </c>
      <c r="D30" s="129" t="s">
        <v>38</v>
      </c>
      <c r="E30" s="6">
        <v>14240</v>
      </c>
      <c r="F30" s="6">
        <v>28081</v>
      </c>
      <c r="G30" s="71">
        <f t="shared" si="1"/>
        <v>197.19803370786516</v>
      </c>
      <c r="H30" s="19"/>
      <c r="I30" s="59"/>
      <c r="U30" s="211">
        <v>28081.01</v>
      </c>
      <c r="V30" s="6"/>
      <c r="W30" s="76">
        <f t="shared" si="0"/>
        <v>100.0000356112674</v>
      </c>
      <c r="X30" s="211">
        <v>31090.52</v>
      </c>
      <c r="Y30" s="6"/>
    </row>
    <row r="31" spans="1:25" ht="12.75">
      <c r="A31" s="4"/>
      <c r="B31" s="4"/>
      <c r="C31" s="14">
        <v>4110</v>
      </c>
      <c r="D31" s="129" t="s">
        <v>59</v>
      </c>
      <c r="E31" s="6">
        <v>42000</v>
      </c>
      <c r="F31" s="6">
        <v>48000</v>
      </c>
      <c r="G31" s="73">
        <f t="shared" si="1"/>
        <v>114.28571428571428</v>
      </c>
      <c r="H31" s="24"/>
      <c r="I31" s="61"/>
      <c r="U31" s="6">
        <v>47538.85</v>
      </c>
      <c r="V31" s="6"/>
      <c r="W31" s="76">
        <f t="shared" si="0"/>
        <v>99.03927083333332</v>
      </c>
      <c r="X31" s="6">
        <v>4722.65</v>
      </c>
      <c r="Y31" s="6"/>
    </row>
    <row r="32" spans="1:25" ht="12.75">
      <c r="A32" s="4"/>
      <c r="B32" s="4"/>
      <c r="C32" s="14">
        <v>4120</v>
      </c>
      <c r="D32" s="129" t="s">
        <v>44</v>
      </c>
      <c r="E32" s="6">
        <v>5700</v>
      </c>
      <c r="F32" s="6">
        <v>9678</v>
      </c>
      <c r="G32" s="73">
        <f t="shared" si="1"/>
        <v>169.78947368421052</v>
      </c>
      <c r="H32" s="24"/>
      <c r="I32" s="61"/>
      <c r="U32" s="6">
        <v>9616.72</v>
      </c>
      <c r="V32" s="6"/>
      <c r="W32" s="76">
        <f t="shared" si="0"/>
        <v>99.36681132465385</v>
      </c>
      <c r="X32" s="6">
        <v>761.72</v>
      </c>
      <c r="Y32" s="6"/>
    </row>
    <row r="33" spans="1:25" ht="24">
      <c r="A33" s="4"/>
      <c r="B33" s="4"/>
      <c r="C33" s="14">
        <v>4140</v>
      </c>
      <c r="D33" s="127" t="s">
        <v>118</v>
      </c>
      <c r="E33" s="6"/>
      <c r="F33" s="6">
        <v>14000</v>
      </c>
      <c r="G33" s="73"/>
      <c r="H33" s="24"/>
      <c r="I33" s="61"/>
      <c r="U33" s="211">
        <v>12998</v>
      </c>
      <c r="V33" s="6"/>
      <c r="W33" s="76">
        <f t="shared" si="0"/>
        <v>92.84285714285714</v>
      </c>
      <c r="X33" s="6"/>
      <c r="Y33" s="6"/>
    </row>
    <row r="34" spans="1:25" ht="12.75">
      <c r="A34" s="4"/>
      <c r="B34" s="4"/>
      <c r="C34" s="14">
        <v>4170</v>
      </c>
      <c r="D34" s="127" t="s">
        <v>120</v>
      </c>
      <c r="E34" s="6"/>
      <c r="F34" s="6">
        <v>2000</v>
      </c>
      <c r="G34" s="73"/>
      <c r="H34" s="24"/>
      <c r="I34" s="61"/>
      <c r="U34" s="211">
        <v>2000</v>
      </c>
      <c r="V34" s="6"/>
      <c r="W34" s="76">
        <f t="shared" si="0"/>
        <v>100</v>
      </c>
      <c r="X34" s="6"/>
      <c r="Y34" s="6"/>
    </row>
    <row r="35" spans="1:25" ht="12.75">
      <c r="A35" s="4"/>
      <c r="B35" s="4"/>
      <c r="C35" s="14">
        <v>4210</v>
      </c>
      <c r="D35" s="129" t="s">
        <v>41</v>
      </c>
      <c r="E35" s="6">
        <v>80000</v>
      </c>
      <c r="F35" s="6">
        <v>170000</v>
      </c>
      <c r="G35" s="73">
        <f t="shared" si="1"/>
        <v>212.5</v>
      </c>
      <c r="H35" s="24"/>
      <c r="I35" s="61"/>
      <c r="U35" s="6">
        <v>166887.75</v>
      </c>
      <c r="V35" s="6"/>
      <c r="W35" s="76">
        <f t="shared" si="0"/>
        <v>98.16926470588236</v>
      </c>
      <c r="X35" s="6">
        <v>4475.52</v>
      </c>
      <c r="Y35" s="6"/>
    </row>
    <row r="36" spans="1:25" ht="12.75">
      <c r="A36" s="4"/>
      <c r="B36" s="4"/>
      <c r="C36" s="14">
        <v>4260</v>
      </c>
      <c r="D36" s="129" t="s">
        <v>42</v>
      </c>
      <c r="E36" s="6">
        <v>1000</v>
      </c>
      <c r="F36" s="6">
        <v>1000</v>
      </c>
      <c r="G36" s="73">
        <f t="shared" si="1"/>
        <v>100</v>
      </c>
      <c r="H36" s="24"/>
      <c r="I36" s="61"/>
      <c r="U36" s="211">
        <v>655.01</v>
      </c>
      <c r="V36" s="6"/>
      <c r="W36" s="76">
        <f t="shared" si="0"/>
        <v>65.501</v>
      </c>
      <c r="X36" s="6"/>
      <c r="Y36" s="6"/>
    </row>
    <row r="37" spans="1:25" ht="12.75">
      <c r="A37" s="4"/>
      <c r="B37" s="4"/>
      <c r="C37" s="14">
        <v>4270</v>
      </c>
      <c r="D37" s="129" t="s">
        <v>36</v>
      </c>
      <c r="E37" s="6">
        <v>25000</v>
      </c>
      <c r="F37" s="6">
        <v>83000</v>
      </c>
      <c r="G37" s="73">
        <f t="shared" si="1"/>
        <v>332</v>
      </c>
      <c r="H37" s="24"/>
      <c r="I37" s="61"/>
      <c r="U37" s="211">
        <v>83000</v>
      </c>
      <c r="V37" s="6"/>
      <c r="W37" s="76">
        <f t="shared" si="0"/>
        <v>100</v>
      </c>
      <c r="X37" s="6"/>
      <c r="Y37" s="6"/>
    </row>
    <row r="38" spans="1:25" ht="12.75">
      <c r="A38" s="4"/>
      <c r="B38" s="4"/>
      <c r="C38" s="14">
        <v>4280</v>
      </c>
      <c r="D38" s="129" t="s">
        <v>133</v>
      </c>
      <c r="E38" s="6"/>
      <c r="F38" s="6">
        <v>1600</v>
      </c>
      <c r="G38" s="73"/>
      <c r="H38" s="24"/>
      <c r="I38" s="61"/>
      <c r="U38" s="211">
        <v>1395</v>
      </c>
      <c r="V38" s="6"/>
      <c r="W38" s="76">
        <f t="shared" si="0"/>
        <v>87.1875</v>
      </c>
      <c r="X38" s="6"/>
      <c r="Y38" s="6"/>
    </row>
    <row r="39" spans="1:25" ht="12.75">
      <c r="A39" s="4"/>
      <c r="B39" s="4"/>
      <c r="C39" s="14">
        <v>4300</v>
      </c>
      <c r="D39" s="129" t="s">
        <v>34</v>
      </c>
      <c r="E39" s="6">
        <v>91200</v>
      </c>
      <c r="F39" s="6">
        <v>183700</v>
      </c>
      <c r="G39" s="73">
        <f t="shared" si="1"/>
        <v>201.42543859649123</v>
      </c>
      <c r="H39" s="24"/>
      <c r="I39" s="61"/>
      <c r="U39" s="6">
        <v>170011.07</v>
      </c>
      <c r="V39" s="6"/>
      <c r="W39" s="76">
        <f t="shared" si="0"/>
        <v>92.54821448013065</v>
      </c>
      <c r="X39" s="211">
        <v>11851.78</v>
      </c>
      <c r="Y39" s="6"/>
    </row>
    <row r="40" spans="1:25" ht="24">
      <c r="A40" s="4"/>
      <c r="B40" s="4"/>
      <c r="C40" s="14">
        <v>4360</v>
      </c>
      <c r="D40" s="127" t="s">
        <v>134</v>
      </c>
      <c r="E40" s="6"/>
      <c r="F40" s="6">
        <v>4000</v>
      </c>
      <c r="G40" s="73"/>
      <c r="H40" s="24"/>
      <c r="I40" s="61"/>
      <c r="U40" s="211">
        <v>3921.85</v>
      </c>
      <c r="V40" s="6"/>
      <c r="W40" s="76">
        <f t="shared" si="0"/>
        <v>98.04625</v>
      </c>
      <c r="X40" s="211"/>
      <c r="Y40" s="6"/>
    </row>
    <row r="41" spans="1:25" ht="24">
      <c r="A41" s="4"/>
      <c r="B41" s="4"/>
      <c r="C41" s="14">
        <v>4370</v>
      </c>
      <c r="D41" s="127" t="s">
        <v>135</v>
      </c>
      <c r="E41" s="6"/>
      <c r="F41" s="6">
        <v>4452</v>
      </c>
      <c r="G41" s="73"/>
      <c r="H41" s="24"/>
      <c r="I41" s="61"/>
      <c r="U41" s="6">
        <v>3125.53</v>
      </c>
      <c r="V41" s="6"/>
      <c r="W41" s="76">
        <f t="shared" si="0"/>
        <v>70.20507637017072</v>
      </c>
      <c r="X41" s="6"/>
      <c r="Y41" s="6"/>
    </row>
    <row r="42" spans="1:25" ht="12.75">
      <c r="A42" s="4"/>
      <c r="B42" s="4"/>
      <c r="C42" s="14">
        <v>4410</v>
      </c>
      <c r="D42" s="129" t="s">
        <v>40</v>
      </c>
      <c r="E42" s="6">
        <v>2700</v>
      </c>
      <c r="F42" s="6">
        <v>5000</v>
      </c>
      <c r="G42" s="71">
        <f t="shared" si="1"/>
        <v>185.1851851851852</v>
      </c>
      <c r="H42" s="19"/>
      <c r="I42" s="59"/>
      <c r="U42" s="6">
        <v>4732.16</v>
      </c>
      <c r="V42" s="6"/>
      <c r="W42" s="76">
        <f t="shared" si="0"/>
        <v>94.6432</v>
      </c>
      <c r="X42" s="6"/>
      <c r="Y42" s="6"/>
    </row>
    <row r="43" spans="1:25" ht="12.75">
      <c r="A43" s="4"/>
      <c r="B43" s="4"/>
      <c r="C43" s="14">
        <v>4430</v>
      </c>
      <c r="D43" s="129" t="s">
        <v>35</v>
      </c>
      <c r="E43" s="6">
        <v>7000</v>
      </c>
      <c r="F43" s="6">
        <v>3500</v>
      </c>
      <c r="G43" s="71">
        <f t="shared" si="1"/>
        <v>50</v>
      </c>
      <c r="H43" s="19"/>
      <c r="I43" s="59"/>
      <c r="U43" s="211">
        <v>3445</v>
      </c>
      <c r="V43" s="6"/>
      <c r="W43" s="76">
        <f t="shared" si="0"/>
        <v>98.42857142857143</v>
      </c>
      <c r="X43" s="6"/>
      <c r="Y43" s="6"/>
    </row>
    <row r="44" spans="1:25" ht="24">
      <c r="A44" s="4"/>
      <c r="B44" s="4"/>
      <c r="C44" s="14">
        <v>4440</v>
      </c>
      <c r="D44" s="127" t="s">
        <v>43</v>
      </c>
      <c r="E44" s="6">
        <v>6600</v>
      </c>
      <c r="F44" s="6">
        <v>14495</v>
      </c>
      <c r="G44" s="71">
        <f t="shared" si="1"/>
        <v>219.62121212121212</v>
      </c>
      <c r="H44" s="19"/>
      <c r="I44" s="59"/>
      <c r="U44" s="211">
        <v>14495</v>
      </c>
      <c r="V44" s="6"/>
      <c r="W44" s="76">
        <f t="shared" si="0"/>
        <v>100</v>
      </c>
      <c r="X44" s="6"/>
      <c r="Y44" s="6"/>
    </row>
    <row r="45" spans="1:25" ht="24">
      <c r="A45" s="181"/>
      <c r="B45" s="181"/>
      <c r="C45" s="159">
        <v>4700</v>
      </c>
      <c r="D45" s="180" t="s">
        <v>136</v>
      </c>
      <c r="E45" s="47"/>
      <c r="F45" s="47">
        <v>1300</v>
      </c>
      <c r="G45" s="182"/>
      <c r="H45" s="183"/>
      <c r="I45" s="59"/>
      <c r="U45" s="222">
        <v>1050</v>
      </c>
      <c r="V45" s="47"/>
      <c r="W45" s="250">
        <f t="shared" si="0"/>
        <v>80.76923076923077</v>
      </c>
      <c r="X45" s="6"/>
      <c r="Y45" s="6"/>
    </row>
    <row r="46" spans="1:25" ht="24">
      <c r="A46" s="181"/>
      <c r="B46" s="181"/>
      <c r="C46" s="159">
        <v>6050</v>
      </c>
      <c r="D46" s="180" t="s">
        <v>45</v>
      </c>
      <c r="E46" s="47"/>
      <c r="F46" s="241">
        <v>1033000</v>
      </c>
      <c r="G46" s="182"/>
      <c r="H46" s="183"/>
      <c r="I46" s="59"/>
      <c r="U46" s="47">
        <v>1028761.05</v>
      </c>
      <c r="V46" s="47"/>
      <c r="W46" s="250">
        <f t="shared" si="0"/>
        <v>99.58964666021298</v>
      </c>
      <c r="X46" s="6"/>
      <c r="Y46" s="6"/>
    </row>
    <row r="47" spans="1:25" ht="24">
      <c r="A47" s="4"/>
      <c r="B47" s="4"/>
      <c r="C47" s="14">
        <v>6060</v>
      </c>
      <c r="D47" s="127" t="s">
        <v>103</v>
      </c>
      <c r="E47" s="6"/>
      <c r="F47" s="28">
        <v>15400</v>
      </c>
      <c r="G47" s="19"/>
      <c r="H47" s="19"/>
      <c r="I47" s="19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11">
        <v>15372</v>
      </c>
      <c r="V47" s="6"/>
      <c r="W47" s="76">
        <f t="shared" si="0"/>
        <v>99.81818181818181</v>
      </c>
      <c r="X47" s="6"/>
      <c r="Y47" s="6"/>
    </row>
    <row r="48" spans="1:25" ht="12.75">
      <c r="A48" s="257" t="s">
        <v>46</v>
      </c>
      <c r="B48" s="181"/>
      <c r="C48" s="47"/>
      <c r="D48" s="258" t="s">
        <v>47</v>
      </c>
      <c r="E48" s="259">
        <f>E49</f>
        <v>8000</v>
      </c>
      <c r="F48" s="259">
        <f>F49</f>
        <v>10548</v>
      </c>
      <c r="G48" s="260">
        <f t="shared" si="1"/>
        <v>131.85</v>
      </c>
      <c r="H48" s="261"/>
      <c r="I48" s="243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262">
        <f>U49</f>
        <v>10547.25</v>
      </c>
      <c r="V48" s="47"/>
      <c r="W48" s="263">
        <f t="shared" si="0"/>
        <v>99.9928896473265</v>
      </c>
      <c r="X48" s="47"/>
      <c r="Y48" s="47"/>
    </row>
    <row r="49" spans="1:25" ht="12.75">
      <c r="A49" s="4"/>
      <c r="B49" s="101" t="s">
        <v>48</v>
      </c>
      <c r="C49" s="6"/>
      <c r="D49" s="7" t="s">
        <v>7</v>
      </c>
      <c r="E49" s="7">
        <f>SUM(E50:E50)</f>
        <v>8000</v>
      </c>
      <c r="F49" s="7">
        <f>SUM(F50:F50)</f>
        <v>10548</v>
      </c>
      <c r="G49" s="25">
        <f t="shared" si="1"/>
        <v>131.85</v>
      </c>
      <c r="H49" s="25"/>
      <c r="I49" s="25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12">
        <f>SUM(U50)</f>
        <v>10547.25</v>
      </c>
      <c r="V49" s="6"/>
      <c r="W49" s="25">
        <f t="shared" si="0"/>
        <v>99.9928896473265</v>
      </c>
      <c r="X49" s="6"/>
      <c r="Y49" s="6"/>
    </row>
    <row r="50" spans="1:25" ht="48">
      <c r="A50" s="4"/>
      <c r="B50" s="4"/>
      <c r="C50" s="14">
        <v>2900</v>
      </c>
      <c r="D50" s="127" t="s">
        <v>94</v>
      </c>
      <c r="E50" s="6">
        <v>8000</v>
      </c>
      <c r="F50" s="6">
        <v>10548</v>
      </c>
      <c r="G50" s="19">
        <f t="shared" si="1"/>
        <v>131.85</v>
      </c>
      <c r="H50" s="19"/>
      <c r="I50" s="19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11">
        <v>10547.25</v>
      </c>
      <c r="V50" s="6"/>
      <c r="W50" s="26">
        <f t="shared" si="0"/>
        <v>99.9928896473265</v>
      </c>
      <c r="X50" s="6"/>
      <c r="Y50" s="6"/>
    </row>
    <row r="51" spans="1:25" ht="12.75">
      <c r="A51" s="100" t="s">
        <v>49</v>
      </c>
      <c r="B51" s="4"/>
      <c r="C51" s="6"/>
      <c r="D51" s="5" t="s">
        <v>50</v>
      </c>
      <c r="E51" s="17">
        <f>E52</f>
        <v>71000</v>
      </c>
      <c r="F51" s="17">
        <f>F52</f>
        <v>179411</v>
      </c>
      <c r="G51" s="111">
        <f t="shared" si="1"/>
        <v>252.69154929577465</v>
      </c>
      <c r="H51" s="20"/>
      <c r="I51" s="111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2">
        <f>U52</f>
        <v>154611.45</v>
      </c>
      <c r="V51" s="6"/>
      <c r="W51" s="248">
        <f t="shared" si="0"/>
        <v>86.17724108332266</v>
      </c>
      <c r="X51" s="221">
        <f>X52</f>
        <v>1492.42</v>
      </c>
      <c r="Y51" s="6"/>
    </row>
    <row r="52" spans="1:25" ht="25.5">
      <c r="A52" s="4"/>
      <c r="B52" s="101" t="s">
        <v>51</v>
      </c>
      <c r="C52" s="6"/>
      <c r="D52" s="10" t="s">
        <v>52</v>
      </c>
      <c r="E52" s="7">
        <f>SUM(E53:E56)</f>
        <v>71000</v>
      </c>
      <c r="F52" s="7">
        <f>SUM(F53:F60)</f>
        <v>179411</v>
      </c>
      <c r="G52" s="7">
        <f t="shared" si="1"/>
        <v>252.69154929577465</v>
      </c>
      <c r="H52" s="7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12">
        <f>SUM(U53:U60)</f>
        <v>154611.45</v>
      </c>
      <c r="V52" s="6"/>
      <c r="W52" s="25">
        <f t="shared" si="0"/>
        <v>86.17724108332266</v>
      </c>
      <c r="X52" s="213">
        <f>SUM(X53:X60)</f>
        <v>1492.42</v>
      </c>
      <c r="Y52" s="6"/>
    </row>
    <row r="53" spans="1:25" ht="12.75">
      <c r="A53" s="184"/>
      <c r="B53" s="184"/>
      <c r="C53" s="204">
        <v>4210</v>
      </c>
      <c r="D53" s="207" t="s">
        <v>41</v>
      </c>
      <c r="E53" s="155">
        <v>16000</v>
      </c>
      <c r="F53" s="155">
        <v>7000</v>
      </c>
      <c r="G53" s="289">
        <f t="shared" si="1"/>
        <v>43.75</v>
      </c>
      <c r="H53" s="290"/>
      <c r="I53" s="59"/>
      <c r="U53" s="230">
        <v>1581.45</v>
      </c>
      <c r="V53" s="155"/>
      <c r="W53" s="252">
        <f t="shared" si="0"/>
        <v>22.592142857142857</v>
      </c>
      <c r="X53" s="155"/>
      <c r="Y53" s="155"/>
    </row>
    <row r="54" spans="1:25" ht="12.75">
      <c r="A54" s="4"/>
      <c r="B54" s="4"/>
      <c r="C54" s="14">
        <v>4260</v>
      </c>
      <c r="D54" s="129" t="s">
        <v>42</v>
      </c>
      <c r="E54" s="6">
        <v>5000</v>
      </c>
      <c r="F54" s="6">
        <v>39000</v>
      </c>
      <c r="G54" s="73">
        <f t="shared" si="1"/>
        <v>780</v>
      </c>
      <c r="H54" s="24"/>
      <c r="I54" s="61"/>
      <c r="U54" s="211">
        <v>36386.8</v>
      </c>
      <c r="V54" s="6"/>
      <c r="W54" s="76">
        <f t="shared" si="0"/>
        <v>93.29948717948719</v>
      </c>
      <c r="X54" s="211">
        <v>1362.42</v>
      </c>
      <c r="Y54" s="6"/>
    </row>
    <row r="55" spans="1:25" ht="12.75">
      <c r="A55" s="4"/>
      <c r="B55" s="4"/>
      <c r="C55" s="14">
        <v>4270</v>
      </c>
      <c r="D55" s="129" t="s">
        <v>36</v>
      </c>
      <c r="E55" s="6"/>
      <c r="F55" s="6">
        <v>7687</v>
      </c>
      <c r="G55" s="73"/>
      <c r="H55" s="24"/>
      <c r="I55" s="61"/>
      <c r="U55" s="6">
        <v>6824.68</v>
      </c>
      <c r="V55" s="6"/>
      <c r="W55" s="76">
        <f t="shared" si="0"/>
        <v>88.78209964875765</v>
      </c>
      <c r="X55" s="211"/>
      <c r="Y55" s="6"/>
    </row>
    <row r="56" spans="1:25" ht="12.75">
      <c r="A56" s="4"/>
      <c r="B56" s="4"/>
      <c r="C56" s="14">
        <v>4300</v>
      </c>
      <c r="D56" s="129" t="s">
        <v>34</v>
      </c>
      <c r="E56" s="6">
        <v>50000</v>
      </c>
      <c r="F56" s="6">
        <v>80000</v>
      </c>
      <c r="G56" s="73">
        <f t="shared" si="1"/>
        <v>160</v>
      </c>
      <c r="H56" s="24"/>
      <c r="I56" s="61"/>
      <c r="U56" s="211">
        <v>69931.52</v>
      </c>
      <c r="V56" s="6"/>
      <c r="W56" s="76">
        <f t="shared" si="0"/>
        <v>87.4144</v>
      </c>
      <c r="X56" s="211">
        <v>130</v>
      </c>
      <c r="Y56" s="6"/>
    </row>
    <row r="57" spans="1:25" ht="12.75">
      <c r="A57" s="4"/>
      <c r="B57" s="4"/>
      <c r="C57" s="14">
        <v>4430</v>
      </c>
      <c r="D57" s="129" t="s">
        <v>35</v>
      </c>
      <c r="E57" s="6"/>
      <c r="F57" s="6">
        <v>28119</v>
      </c>
      <c r="G57" s="73"/>
      <c r="H57" s="24"/>
      <c r="I57" s="61"/>
      <c r="U57" s="211">
        <v>27170</v>
      </c>
      <c r="V57" s="6"/>
      <c r="W57" s="76">
        <f t="shared" si="0"/>
        <v>96.62505779010634</v>
      </c>
      <c r="X57" s="6"/>
      <c r="Y57" s="6"/>
    </row>
    <row r="58" spans="1:25" ht="12.75">
      <c r="A58" s="4"/>
      <c r="B58" s="4"/>
      <c r="C58" s="14">
        <v>4480</v>
      </c>
      <c r="D58" s="129" t="s">
        <v>25</v>
      </c>
      <c r="E58" s="6"/>
      <c r="F58" s="6">
        <v>8305</v>
      </c>
      <c r="G58" s="73"/>
      <c r="H58" s="24"/>
      <c r="I58" s="61"/>
      <c r="U58" s="211">
        <v>8215</v>
      </c>
      <c r="V58" s="6"/>
      <c r="W58" s="76">
        <f t="shared" si="0"/>
        <v>98.91631547260687</v>
      </c>
      <c r="X58" s="6"/>
      <c r="Y58" s="6"/>
    </row>
    <row r="59" spans="1:25" ht="24">
      <c r="A59" s="4"/>
      <c r="B59" s="4"/>
      <c r="C59" s="14">
        <v>4590</v>
      </c>
      <c r="D59" s="127" t="s">
        <v>119</v>
      </c>
      <c r="E59" s="6"/>
      <c r="F59" s="6">
        <v>8300</v>
      </c>
      <c r="G59" s="73"/>
      <c r="H59" s="24"/>
      <c r="I59" s="61"/>
      <c r="U59" s="211">
        <v>4288</v>
      </c>
      <c r="V59" s="6"/>
      <c r="W59" s="76">
        <f t="shared" si="0"/>
        <v>51.66265060240964</v>
      </c>
      <c r="X59" s="6"/>
      <c r="Y59" s="6"/>
    </row>
    <row r="60" spans="1:25" ht="24">
      <c r="A60" s="4"/>
      <c r="B60" s="4"/>
      <c r="C60" s="14">
        <v>4610</v>
      </c>
      <c r="D60" s="127" t="s">
        <v>104</v>
      </c>
      <c r="E60" s="6"/>
      <c r="F60" s="6">
        <v>1000</v>
      </c>
      <c r="G60" s="73"/>
      <c r="H60" s="24"/>
      <c r="I60" s="61"/>
      <c r="U60" s="211">
        <v>214</v>
      </c>
      <c r="V60" s="6"/>
      <c r="W60" s="76">
        <f t="shared" si="0"/>
        <v>21.4</v>
      </c>
      <c r="X60" s="6"/>
      <c r="Y60" s="6"/>
    </row>
    <row r="61" spans="1:25" ht="12.75">
      <c r="A61" s="161" t="s">
        <v>164</v>
      </c>
      <c r="B61" s="4"/>
      <c r="C61" s="14"/>
      <c r="D61" s="162" t="s">
        <v>166</v>
      </c>
      <c r="E61" s="6"/>
      <c r="F61" s="126">
        <f>F62</f>
        <v>30000</v>
      </c>
      <c r="G61" s="73"/>
      <c r="H61" s="24"/>
      <c r="I61" s="61"/>
      <c r="U61" s="221">
        <f>U62</f>
        <v>0</v>
      </c>
      <c r="V61" s="6"/>
      <c r="W61" s="251">
        <f t="shared" si="0"/>
        <v>0</v>
      </c>
      <c r="X61" s="6"/>
      <c r="Y61" s="6"/>
    </row>
    <row r="62" spans="1:25" ht="25.5">
      <c r="A62" s="4"/>
      <c r="B62" s="118" t="s">
        <v>165</v>
      </c>
      <c r="C62" s="14"/>
      <c r="D62" s="119" t="s">
        <v>167</v>
      </c>
      <c r="E62" s="6"/>
      <c r="F62" s="117">
        <f>F63</f>
        <v>30000</v>
      </c>
      <c r="G62" s="73"/>
      <c r="H62" s="24"/>
      <c r="I62" s="61"/>
      <c r="U62" s="213">
        <f>U63</f>
        <v>0</v>
      </c>
      <c r="V62" s="6"/>
      <c r="W62" s="244">
        <f t="shared" si="0"/>
        <v>0</v>
      </c>
      <c r="X62" s="6"/>
      <c r="Y62" s="6"/>
    </row>
    <row r="63" spans="1:25" ht="12.75">
      <c r="A63" s="4"/>
      <c r="B63" s="4"/>
      <c r="C63" s="14">
        <v>4300</v>
      </c>
      <c r="D63" s="127" t="s">
        <v>34</v>
      </c>
      <c r="E63" s="6"/>
      <c r="F63" s="6">
        <v>30000</v>
      </c>
      <c r="G63" s="73"/>
      <c r="H63" s="24"/>
      <c r="I63" s="61"/>
      <c r="U63" s="211">
        <v>0</v>
      </c>
      <c r="V63" s="6"/>
      <c r="W63" s="76">
        <f t="shared" si="0"/>
        <v>0</v>
      </c>
      <c r="X63" s="6"/>
      <c r="Y63" s="6"/>
    </row>
    <row r="64" spans="1:25" ht="12.75">
      <c r="A64" s="100" t="s">
        <v>18</v>
      </c>
      <c r="B64" s="4"/>
      <c r="C64" s="6"/>
      <c r="D64" s="5" t="s">
        <v>19</v>
      </c>
      <c r="E64" s="17">
        <f>E65+E69+E74+E104</f>
        <v>793600</v>
      </c>
      <c r="F64" s="17">
        <f>F65+F69+F74+F104+F101+F97</f>
        <v>1487894</v>
      </c>
      <c r="G64" s="65">
        <f t="shared" si="1"/>
        <v>187.48664314516128</v>
      </c>
      <c r="H64" s="81">
        <f>H65+H97</f>
        <v>70073</v>
      </c>
      <c r="I64" s="84"/>
      <c r="U64" s="216">
        <f>U65+U69+U74+U104+U101+U97</f>
        <v>1419178.0000000005</v>
      </c>
      <c r="V64" s="216">
        <f>V65+V97</f>
        <v>70073</v>
      </c>
      <c r="W64" s="248">
        <f t="shared" si="0"/>
        <v>95.38166025267932</v>
      </c>
      <c r="X64" s="221">
        <f>X74+X69+X104</f>
        <v>75467.57999999999</v>
      </c>
      <c r="Y64" s="6"/>
    </row>
    <row r="65" spans="1:25" ht="12.75">
      <c r="A65" s="3"/>
      <c r="B65" s="101" t="s">
        <v>20</v>
      </c>
      <c r="C65" s="6"/>
      <c r="D65" s="7" t="s">
        <v>21</v>
      </c>
      <c r="E65" s="15">
        <f>SUM(E66:E68)</f>
        <v>40500</v>
      </c>
      <c r="F65" s="15">
        <f>SUM(F66:F68)</f>
        <v>54800</v>
      </c>
      <c r="G65" s="74">
        <f t="shared" si="1"/>
        <v>135.30864197530866</v>
      </c>
      <c r="H65" s="80">
        <f>SUM(H66:H68)</f>
        <v>54800</v>
      </c>
      <c r="I65" s="85"/>
      <c r="U65" s="212">
        <f>SUM(U66:U68)</f>
        <v>54800</v>
      </c>
      <c r="V65" s="212">
        <f>SUM(V66:V68)</f>
        <v>54800</v>
      </c>
      <c r="W65" s="70">
        <f t="shared" si="0"/>
        <v>100</v>
      </c>
      <c r="X65" s="6"/>
      <c r="Y65" s="6"/>
    </row>
    <row r="66" spans="1:25" ht="12.75">
      <c r="A66" s="3"/>
      <c r="B66" s="4"/>
      <c r="C66" s="6">
        <v>4010</v>
      </c>
      <c r="D66" s="132" t="s">
        <v>37</v>
      </c>
      <c r="E66" s="23">
        <v>33700</v>
      </c>
      <c r="F66" s="23">
        <v>46583</v>
      </c>
      <c r="G66" s="68">
        <f t="shared" si="1"/>
        <v>138.22848664688428</v>
      </c>
      <c r="H66" s="23">
        <f>F66</f>
        <v>46583</v>
      </c>
      <c r="I66" s="56"/>
      <c r="U66" s="211">
        <v>46583</v>
      </c>
      <c r="V66" s="211">
        <f>U66</f>
        <v>46583</v>
      </c>
      <c r="W66" s="76">
        <f t="shared" si="0"/>
        <v>100</v>
      </c>
      <c r="X66" s="6"/>
      <c r="Y66" s="6"/>
    </row>
    <row r="67" spans="1:25" ht="12.75">
      <c r="A67" s="3"/>
      <c r="B67" s="4"/>
      <c r="C67" s="6">
        <v>4110</v>
      </c>
      <c r="D67" s="132" t="s">
        <v>59</v>
      </c>
      <c r="E67" s="23">
        <v>6000</v>
      </c>
      <c r="F67" s="23">
        <v>7076</v>
      </c>
      <c r="G67" s="68">
        <f t="shared" si="1"/>
        <v>117.93333333333334</v>
      </c>
      <c r="H67" s="23">
        <f>F67</f>
        <v>7076</v>
      </c>
      <c r="I67" s="56"/>
      <c r="U67" s="211">
        <v>7076</v>
      </c>
      <c r="V67" s="211">
        <f>U67</f>
        <v>7076</v>
      </c>
      <c r="W67" s="76">
        <f t="shared" si="0"/>
        <v>100</v>
      </c>
      <c r="X67" s="6"/>
      <c r="Y67" s="6"/>
    </row>
    <row r="68" spans="1:25" ht="12.75">
      <c r="A68" s="3"/>
      <c r="B68" s="4"/>
      <c r="C68" s="6">
        <v>4120</v>
      </c>
      <c r="D68" s="132" t="s">
        <v>44</v>
      </c>
      <c r="E68" s="23">
        <v>800</v>
      </c>
      <c r="F68" s="23">
        <v>1141</v>
      </c>
      <c r="G68" s="68">
        <f t="shared" si="1"/>
        <v>142.625</v>
      </c>
      <c r="H68" s="23">
        <f>F68</f>
        <v>1141</v>
      </c>
      <c r="I68" s="56"/>
      <c r="U68" s="211">
        <v>1141</v>
      </c>
      <c r="V68" s="211">
        <f>U68</f>
        <v>1141</v>
      </c>
      <c r="W68" s="76">
        <f t="shared" si="0"/>
        <v>100</v>
      </c>
      <c r="X68" s="6"/>
      <c r="Y68" s="6"/>
    </row>
    <row r="69" spans="1:25" ht="12.75">
      <c r="A69" s="4"/>
      <c r="B69" s="101" t="s">
        <v>55</v>
      </c>
      <c r="C69" s="6"/>
      <c r="D69" s="7" t="s">
        <v>56</v>
      </c>
      <c r="E69" s="7">
        <f>SUM(E70:E72)</f>
        <v>36000</v>
      </c>
      <c r="F69" s="7">
        <f>SUM(F70:F73)</f>
        <v>78400</v>
      </c>
      <c r="G69" s="70">
        <f t="shared" si="1"/>
        <v>217.77777777777777</v>
      </c>
      <c r="H69" s="25"/>
      <c r="I69" s="58"/>
      <c r="U69" s="212">
        <f>SUM(U70:U73)</f>
        <v>76896.85</v>
      </c>
      <c r="V69" s="6"/>
      <c r="W69" s="70">
        <f t="shared" si="0"/>
        <v>98.08271683673469</v>
      </c>
      <c r="X69" s="213"/>
      <c r="Y69" s="6"/>
    </row>
    <row r="70" spans="1:25" ht="12.75">
      <c r="A70" s="4"/>
      <c r="B70" s="4"/>
      <c r="C70" s="6">
        <v>3030</v>
      </c>
      <c r="D70" s="129" t="s">
        <v>57</v>
      </c>
      <c r="E70" s="6">
        <v>33000</v>
      </c>
      <c r="F70" s="6">
        <v>74300</v>
      </c>
      <c r="G70" s="71">
        <f t="shared" si="1"/>
        <v>225.15151515151516</v>
      </c>
      <c r="H70" s="19"/>
      <c r="I70" s="59"/>
      <c r="U70" s="211">
        <v>74263</v>
      </c>
      <c r="V70" s="6"/>
      <c r="W70" s="76">
        <f t="shared" si="0"/>
        <v>99.95020188425303</v>
      </c>
      <c r="X70" s="6"/>
      <c r="Y70" s="6"/>
    </row>
    <row r="71" spans="1:25" ht="12.75">
      <c r="A71" s="4"/>
      <c r="B71" s="4"/>
      <c r="C71" s="6">
        <v>4210</v>
      </c>
      <c r="D71" s="129" t="s">
        <v>41</v>
      </c>
      <c r="E71" s="6">
        <v>1300</v>
      </c>
      <c r="F71" s="6">
        <v>1400</v>
      </c>
      <c r="G71" s="73">
        <f t="shared" si="1"/>
        <v>107.6923076923077</v>
      </c>
      <c r="H71" s="24"/>
      <c r="I71" s="61"/>
      <c r="U71" s="211">
        <v>1332.08</v>
      </c>
      <c r="V71" s="6"/>
      <c r="W71" s="76">
        <f t="shared" si="0"/>
        <v>95.14857142857143</v>
      </c>
      <c r="X71" s="6"/>
      <c r="Y71" s="6"/>
    </row>
    <row r="72" spans="1:25" ht="12.75">
      <c r="A72" s="4"/>
      <c r="B72" s="4"/>
      <c r="C72" s="6">
        <v>4300</v>
      </c>
      <c r="D72" s="129" t="s">
        <v>58</v>
      </c>
      <c r="E72" s="6">
        <v>1700</v>
      </c>
      <c r="F72" s="6">
        <v>2000</v>
      </c>
      <c r="G72" s="71">
        <f t="shared" si="1"/>
        <v>117.64705882352942</v>
      </c>
      <c r="H72" s="19"/>
      <c r="I72" s="59"/>
      <c r="U72" s="211">
        <v>1200</v>
      </c>
      <c r="V72" s="6"/>
      <c r="W72" s="76">
        <f t="shared" si="0"/>
        <v>60</v>
      </c>
      <c r="X72" s="211"/>
      <c r="Y72" s="6"/>
    </row>
    <row r="73" spans="1:25" ht="12.75">
      <c r="A73" s="4"/>
      <c r="B73" s="4"/>
      <c r="C73" s="14">
        <v>4410</v>
      </c>
      <c r="D73" s="129" t="s">
        <v>40</v>
      </c>
      <c r="E73" s="6"/>
      <c r="F73" s="6">
        <v>700</v>
      </c>
      <c r="G73" s="71"/>
      <c r="H73" s="19"/>
      <c r="I73" s="59"/>
      <c r="U73" s="211">
        <v>101.77</v>
      </c>
      <c r="V73" s="6"/>
      <c r="W73" s="76">
        <f t="shared" si="0"/>
        <v>14.538571428571428</v>
      </c>
      <c r="X73" s="211"/>
      <c r="Y73" s="6"/>
    </row>
    <row r="74" spans="1:25" ht="12.75">
      <c r="A74" s="4"/>
      <c r="B74" s="101" t="s">
        <v>22</v>
      </c>
      <c r="C74" s="6"/>
      <c r="D74" s="7" t="s">
        <v>23</v>
      </c>
      <c r="E74" s="7">
        <f>SUM(E76:E91)</f>
        <v>634500</v>
      </c>
      <c r="F74" s="7">
        <f>SUM(F75:F96)</f>
        <v>1204754</v>
      </c>
      <c r="G74" s="70">
        <f t="shared" si="1"/>
        <v>189.87454688731285</v>
      </c>
      <c r="H74" s="25"/>
      <c r="I74" s="58"/>
      <c r="U74" s="212">
        <f>SUM(U75:U96)</f>
        <v>1153459.2400000005</v>
      </c>
      <c r="V74" s="6"/>
      <c r="W74" s="70">
        <f t="shared" si="0"/>
        <v>95.74230423804366</v>
      </c>
      <c r="X74" s="117">
        <f>SUM(X75:X96)</f>
        <v>75143.12999999999</v>
      </c>
      <c r="Y74" s="6"/>
    </row>
    <row r="75" spans="1:25" ht="24">
      <c r="A75" s="4"/>
      <c r="B75" s="101"/>
      <c r="C75" s="6">
        <v>3020</v>
      </c>
      <c r="D75" s="127" t="s">
        <v>139</v>
      </c>
      <c r="E75" s="7"/>
      <c r="F75" s="130">
        <v>1600</v>
      </c>
      <c r="G75" s="70"/>
      <c r="H75" s="25"/>
      <c r="I75" s="58"/>
      <c r="U75" s="217">
        <v>1128</v>
      </c>
      <c r="V75" s="6"/>
      <c r="W75" s="177">
        <f t="shared" si="0"/>
        <v>70.5</v>
      </c>
      <c r="X75" s="6"/>
      <c r="Y75" s="6"/>
    </row>
    <row r="76" spans="1:25" ht="12.75">
      <c r="A76" s="4"/>
      <c r="B76" s="4"/>
      <c r="C76" s="6">
        <v>4010</v>
      </c>
      <c r="D76" s="129" t="s">
        <v>37</v>
      </c>
      <c r="E76" s="6">
        <v>386000</v>
      </c>
      <c r="F76" s="6">
        <v>729300</v>
      </c>
      <c r="G76" s="73">
        <f t="shared" si="1"/>
        <v>188.93782383419688</v>
      </c>
      <c r="H76" s="24"/>
      <c r="I76" s="61"/>
      <c r="U76" s="6">
        <v>726073.68</v>
      </c>
      <c r="V76" s="6"/>
      <c r="W76" s="76">
        <f t="shared" si="0"/>
        <v>99.55761415055532</v>
      </c>
      <c r="X76" s="6"/>
      <c r="Y76" s="6"/>
    </row>
    <row r="77" spans="1:25" ht="12.75">
      <c r="A77" s="4"/>
      <c r="B77" s="4"/>
      <c r="C77" s="6">
        <v>4040</v>
      </c>
      <c r="D77" s="129" t="s">
        <v>38</v>
      </c>
      <c r="E77" s="6">
        <v>30800</v>
      </c>
      <c r="F77" s="6">
        <v>57531</v>
      </c>
      <c r="G77" s="71">
        <f t="shared" si="1"/>
        <v>186.78896103896102</v>
      </c>
      <c r="H77" s="19"/>
      <c r="I77" s="59"/>
      <c r="U77" s="211">
        <v>57530.53</v>
      </c>
      <c r="V77" s="6"/>
      <c r="W77" s="76">
        <f t="shared" si="0"/>
        <v>99.99918304913872</v>
      </c>
      <c r="X77" s="211">
        <v>61221.42</v>
      </c>
      <c r="Y77" s="6"/>
    </row>
    <row r="78" spans="1:25" ht="12.75">
      <c r="A78" s="4"/>
      <c r="B78" s="4"/>
      <c r="C78" s="6">
        <v>4110</v>
      </c>
      <c r="D78" s="129" t="s">
        <v>59</v>
      </c>
      <c r="E78" s="6">
        <v>75000</v>
      </c>
      <c r="F78" s="6">
        <v>113400</v>
      </c>
      <c r="G78" s="71">
        <f t="shared" si="1"/>
        <v>151.2</v>
      </c>
      <c r="H78" s="19"/>
      <c r="I78" s="59"/>
      <c r="U78" s="211">
        <v>112680.68</v>
      </c>
      <c r="V78" s="6"/>
      <c r="W78" s="76">
        <f t="shared" si="0"/>
        <v>99.36567901234568</v>
      </c>
      <c r="X78" s="6">
        <v>9299.53</v>
      </c>
      <c r="Y78" s="6"/>
    </row>
    <row r="79" spans="1:25" ht="12.75">
      <c r="A79" s="4"/>
      <c r="B79" s="4"/>
      <c r="C79" s="6">
        <v>4120</v>
      </c>
      <c r="D79" s="129" t="s">
        <v>44</v>
      </c>
      <c r="E79" s="6">
        <v>12300</v>
      </c>
      <c r="F79" s="6">
        <v>17300</v>
      </c>
      <c r="G79" s="71">
        <f t="shared" si="1"/>
        <v>140.65040650406505</v>
      </c>
      <c r="H79" s="19"/>
      <c r="I79" s="59"/>
      <c r="U79" s="211">
        <v>17104.62</v>
      </c>
      <c r="V79" s="6"/>
      <c r="W79" s="76">
        <f t="shared" si="0"/>
        <v>98.87063583815028</v>
      </c>
      <c r="X79" s="211">
        <v>1499.92</v>
      </c>
      <c r="Y79" s="6"/>
    </row>
    <row r="80" spans="1:25" ht="24">
      <c r="A80" s="4"/>
      <c r="B80" s="4"/>
      <c r="C80" s="6">
        <v>4140</v>
      </c>
      <c r="D80" s="127" t="s">
        <v>118</v>
      </c>
      <c r="E80" s="6"/>
      <c r="F80" s="6">
        <v>7000</v>
      </c>
      <c r="G80" s="71"/>
      <c r="H80" s="19"/>
      <c r="I80" s="59"/>
      <c r="U80" s="211">
        <v>4230</v>
      </c>
      <c r="V80" s="6"/>
      <c r="W80" s="76">
        <f t="shared" si="0"/>
        <v>60.42857142857143</v>
      </c>
      <c r="X80" s="6"/>
      <c r="Y80" s="6"/>
    </row>
    <row r="81" spans="1:25" ht="12.75">
      <c r="A81" s="4"/>
      <c r="B81" s="4"/>
      <c r="C81" s="14">
        <v>4170</v>
      </c>
      <c r="D81" s="127" t="s">
        <v>120</v>
      </c>
      <c r="E81" s="6"/>
      <c r="F81" s="6">
        <v>12000</v>
      </c>
      <c r="G81" s="71"/>
      <c r="H81" s="19"/>
      <c r="I81" s="59"/>
      <c r="U81" s="211">
        <v>600</v>
      </c>
      <c r="V81" s="6"/>
      <c r="W81" s="76">
        <f t="shared" si="0"/>
        <v>5</v>
      </c>
      <c r="X81" s="6"/>
      <c r="Y81" s="6"/>
    </row>
    <row r="82" spans="1:25" ht="12.75">
      <c r="A82" s="4"/>
      <c r="B82" s="4"/>
      <c r="C82" s="6">
        <v>4210</v>
      </c>
      <c r="D82" s="129" t="s">
        <v>41</v>
      </c>
      <c r="E82" s="6">
        <v>32000</v>
      </c>
      <c r="F82" s="6">
        <v>63000</v>
      </c>
      <c r="G82" s="71">
        <f t="shared" si="1"/>
        <v>196.875</v>
      </c>
      <c r="H82" s="19"/>
      <c r="I82" s="59"/>
      <c r="U82" s="6">
        <v>54396.51</v>
      </c>
      <c r="V82" s="6"/>
      <c r="W82" s="76">
        <f t="shared" si="0"/>
        <v>86.34366666666668</v>
      </c>
      <c r="X82" s="211">
        <v>1363.57</v>
      </c>
      <c r="Y82" s="6"/>
    </row>
    <row r="83" spans="1:25" ht="12.75">
      <c r="A83" s="4"/>
      <c r="B83" s="4"/>
      <c r="C83" s="6">
        <v>4260</v>
      </c>
      <c r="D83" s="129" t="s">
        <v>42</v>
      </c>
      <c r="E83" s="6">
        <v>11000</v>
      </c>
      <c r="F83" s="6">
        <v>37000</v>
      </c>
      <c r="G83" s="71">
        <f t="shared" si="1"/>
        <v>336.3636363636364</v>
      </c>
      <c r="H83" s="19"/>
      <c r="I83" s="59"/>
      <c r="U83" s="6">
        <v>30988.5</v>
      </c>
      <c r="V83" s="6"/>
      <c r="W83" s="76">
        <f t="shared" si="0"/>
        <v>83.7527027027027</v>
      </c>
      <c r="X83" s="211">
        <v>50</v>
      </c>
      <c r="Y83" s="6"/>
    </row>
    <row r="84" spans="1:25" ht="12.75">
      <c r="A84" s="4"/>
      <c r="B84" s="4"/>
      <c r="C84" s="6">
        <v>4280</v>
      </c>
      <c r="D84" s="129" t="s">
        <v>133</v>
      </c>
      <c r="E84" s="6"/>
      <c r="F84" s="6">
        <v>1000</v>
      </c>
      <c r="G84" s="71"/>
      <c r="H84" s="19"/>
      <c r="I84" s="59"/>
      <c r="U84" s="211">
        <v>135</v>
      </c>
      <c r="V84" s="6"/>
      <c r="W84" s="76">
        <f t="shared" si="0"/>
        <v>13.5</v>
      </c>
      <c r="X84" s="6"/>
      <c r="Y84" s="6"/>
    </row>
    <row r="85" spans="1:25" ht="12.75">
      <c r="A85" s="4"/>
      <c r="B85" s="4"/>
      <c r="C85" s="6">
        <v>4300</v>
      </c>
      <c r="D85" s="129" t="s">
        <v>34</v>
      </c>
      <c r="E85" s="6">
        <v>62000</v>
      </c>
      <c r="F85" s="6">
        <v>77000</v>
      </c>
      <c r="G85" s="73">
        <f t="shared" si="1"/>
        <v>124.19354838709677</v>
      </c>
      <c r="H85" s="24"/>
      <c r="I85" s="61"/>
      <c r="U85" s="211">
        <v>75344.4</v>
      </c>
      <c r="V85" s="6"/>
      <c r="W85" s="76">
        <f t="shared" si="0"/>
        <v>97.84987012987013</v>
      </c>
      <c r="X85" s="211">
        <v>1404.54</v>
      </c>
      <c r="Y85" s="6"/>
    </row>
    <row r="86" spans="1:25" ht="12.75">
      <c r="A86" s="4"/>
      <c r="B86" s="4"/>
      <c r="C86" s="6">
        <v>4350</v>
      </c>
      <c r="D86" s="129" t="s">
        <v>140</v>
      </c>
      <c r="E86" s="6"/>
      <c r="F86" s="6">
        <v>2500</v>
      </c>
      <c r="G86" s="73"/>
      <c r="H86" s="24"/>
      <c r="I86" s="61"/>
      <c r="U86" s="211">
        <v>2380.12</v>
      </c>
      <c r="V86" s="6"/>
      <c r="W86" s="76">
        <f t="shared" si="0"/>
        <v>95.2048</v>
      </c>
      <c r="X86" s="211"/>
      <c r="Y86" s="6"/>
    </row>
    <row r="87" spans="1:25" ht="24">
      <c r="A87" s="4"/>
      <c r="B87" s="4"/>
      <c r="C87" s="6">
        <v>4360</v>
      </c>
      <c r="D87" s="127" t="s">
        <v>134</v>
      </c>
      <c r="E87" s="6"/>
      <c r="F87" s="6">
        <v>5500</v>
      </c>
      <c r="G87" s="73"/>
      <c r="H87" s="24"/>
      <c r="I87" s="61"/>
      <c r="U87" s="211">
        <v>4887.09</v>
      </c>
      <c r="V87" s="6"/>
      <c r="W87" s="76">
        <f t="shared" si="0"/>
        <v>88.85618181818182</v>
      </c>
      <c r="X87" s="211"/>
      <c r="Y87" s="6"/>
    </row>
    <row r="88" spans="1:25" ht="24">
      <c r="A88" s="4"/>
      <c r="B88" s="4"/>
      <c r="C88" s="6">
        <v>4370</v>
      </c>
      <c r="D88" s="127" t="s">
        <v>135</v>
      </c>
      <c r="E88" s="6"/>
      <c r="F88" s="6">
        <v>7000</v>
      </c>
      <c r="G88" s="73"/>
      <c r="H88" s="24"/>
      <c r="I88" s="61"/>
      <c r="U88" s="211">
        <v>3705.58</v>
      </c>
      <c r="V88" s="6"/>
      <c r="W88" s="76">
        <f t="shared" si="0"/>
        <v>52.93685714285714</v>
      </c>
      <c r="X88" s="211">
        <v>304.15</v>
      </c>
      <c r="Y88" s="6"/>
    </row>
    <row r="89" spans="1:25" ht="12.75">
      <c r="A89" s="4"/>
      <c r="B89" s="4"/>
      <c r="C89" s="6">
        <v>4410</v>
      </c>
      <c r="D89" s="129" t="s">
        <v>40</v>
      </c>
      <c r="E89" s="6">
        <v>14000</v>
      </c>
      <c r="F89" s="6">
        <v>12000</v>
      </c>
      <c r="G89" s="71">
        <f t="shared" si="1"/>
        <v>85.71428571428571</v>
      </c>
      <c r="H89" s="19"/>
      <c r="I89" s="59"/>
      <c r="U89" s="211">
        <v>10789.83</v>
      </c>
      <c r="V89" s="6"/>
      <c r="W89" s="76">
        <f t="shared" si="0"/>
        <v>89.91525</v>
      </c>
      <c r="X89" s="6"/>
      <c r="Y89" s="6"/>
    </row>
    <row r="90" spans="1:25" ht="12.75">
      <c r="A90" s="6"/>
      <c r="B90" s="6"/>
      <c r="C90" s="6">
        <v>4430</v>
      </c>
      <c r="D90" s="129" t="s">
        <v>35</v>
      </c>
      <c r="E90" s="6">
        <v>1200</v>
      </c>
      <c r="F90" s="6">
        <v>2400</v>
      </c>
      <c r="G90" s="71">
        <f t="shared" si="1"/>
        <v>200</v>
      </c>
      <c r="H90" s="19"/>
      <c r="I90" s="59"/>
      <c r="U90" s="211">
        <v>39</v>
      </c>
      <c r="V90" s="6"/>
      <c r="W90" s="76">
        <f t="shared" si="0"/>
        <v>1.625</v>
      </c>
      <c r="X90" s="6"/>
      <c r="Y90" s="6"/>
    </row>
    <row r="91" spans="1:25" ht="24">
      <c r="A91" s="6"/>
      <c r="B91" s="6"/>
      <c r="C91" s="6">
        <v>4440</v>
      </c>
      <c r="D91" s="127" t="s">
        <v>43</v>
      </c>
      <c r="E91" s="6">
        <v>10200</v>
      </c>
      <c r="F91" s="6">
        <v>20223</v>
      </c>
      <c r="G91" s="71">
        <f t="shared" si="1"/>
        <v>198.26470588235296</v>
      </c>
      <c r="H91" s="19"/>
      <c r="I91" s="59"/>
      <c r="U91" s="6">
        <v>20223</v>
      </c>
      <c r="V91" s="6"/>
      <c r="W91" s="76">
        <f t="shared" si="0"/>
        <v>100</v>
      </c>
      <c r="X91" s="6"/>
      <c r="Y91" s="6"/>
    </row>
    <row r="92" spans="1:25" ht="12.75">
      <c r="A92" s="6"/>
      <c r="B92" s="6"/>
      <c r="C92" s="14">
        <v>4580</v>
      </c>
      <c r="D92" s="127" t="s">
        <v>63</v>
      </c>
      <c r="E92" s="6"/>
      <c r="F92" s="6">
        <v>4</v>
      </c>
      <c r="G92" s="71"/>
      <c r="H92" s="19"/>
      <c r="I92" s="59"/>
      <c r="U92" s="6">
        <v>3.38</v>
      </c>
      <c r="V92" s="6"/>
      <c r="W92" s="76">
        <f t="shared" si="0"/>
        <v>84.5</v>
      </c>
      <c r="X92" s="6"/>
      <c r="Y92" s="6"/>
    </row>
    <row r="93" spans="1:25" ht="24">
      <c r="A93" s="6"/>
      <c r="B93" s="6"/>
      <c r="C93" s="14">
        <v>4610</v>
      </c>
      <c r="D93" s="127" t="s">
        <v>104</v>
      </c>
      <c r="E93" s="6"/>
      <c r="F93" s="6">
        <v>2996</v>
      </c>
      <c r="G93" s="71"/>
      <c r="H93" s="19"/>
      <c r="I93" s="59"/>
      <c r="U93" s="6">
        <v>2495.22</v>
      </c>
      <c r="V93" s="6"/>
      <c r="W93" s="76">
        <f t="shared" si="0"/>
        <v>83.28504672897196</v>
      </c>
      <c r="X93" s="6"/>
      <c r="Y93" s="6"/>
    </row>
    <row r="94" spans="1:25" ht="24">
      <c r="A94" s="6"/>
      <c r="B94" s="6"/>
      <c r="C94" s="14">
        <v>4700</v>
      </c>
      <c r="D94" s="180" t="s">
        <v>136</v>
      </c>
      <c r="E94" s="6"/>
      <c r="F94" s="6">
        <v>10000</v>
      </c>
      <c r="G94" s="71"/>
      <c r="H94" s="19"/>
      <c r="I94" s="59"/>
      <c r="U94" s="211">
        <v>8363</v>
      </c>
      <c r="V94" s="6"/>
      <c r="W94" s="76">
        <f t="shared" si="0"/>
        <v>83.63000000000001</v>
      </c>
      <c r="X94" s="6"/>
      <c r="Y94" s="6"/>
    </row>
    <row r="95" spans="1:25" ht="24.75" customHeight="1">
      <c r="A95" s="6"/>
      <c r="B95" s="6"/>
      <c r="C95" s="14">
        <v>4740</v>
      </c>
      <c r="D95" s="180" t="s">
        <v>132</v>
      </c>
      <c r="E95" s="6"/>
      <c r="F95" s="6">
        <v>4000</v>
      </c>
      <c r="G95" s="71"/>
      <c r="H95" s="19"/>
      <c r="I95" s="59"/>
      <c r="U95" s="211">
        <v>3025.87</v>
      </c>
      <c r="V95" s="6"/>
      <c r="W95" s="76">
        <f t="shared" si="0"/>
        <v>75.64675</v>
      </c>
      <c r="X95" s="6"/>
      <c r="Y95" s="6"/>
    </row>
    <row r="96" spans="1:25" ht="24.75" customHeight="1">
      <c r="A96" s="6"/>
      <c r="B96" s="6"/>
      <c r="C96" s="14">
        <v>4750</v>
      </c>
      <c r="D96" s="180" t="s">
        <v>141</v>
      </c>
      <c r="E96" s="6"/>
      <c r="F96" s="6">
        <v>22000</v>
      </c>
      <c r="G96" s="71"/>
      <c r="H96" s="19"/>
      <c r="I96" s="59"/>
      <c r="U96" s="211">
        <v>17335.23</v>
      </c>
      <c r="V96" s="6"/>
      <c r="W96" s="76">
        <f t="shared" si="0"/>
        <v>78.79650000000001</v>
      </c>
      <c r="X96" s="211"/>
      <c r="Y96" s="6"/>
    </row>
    <row r="97" spans="1:25" ht="12.75">
      <c r="A97" s="6"/>
      <c r="B97" s="133">
        <v>75056</v>
      </c>
      <c r="C97" s="14"/>
      <c r="D97" s="271" t="s">
        <v>152</v>
      </c>
      <c r="E97" s="6"/>
      <c r="F97" s="117">
        <f>SUM(F98:F100)</f>
        <v>15273</v>
      </c>
      <c r="G97" s="71"/>
      <c r="H97" s="117">
        <f>SUM(H98:H100)</f>
        <v>15273</v>
      </c>
      <c r="I97" s="59"/>
      <c r="U97" s="213">
        <f>SUM(U98:U100)</f>
        <v>15272.999999999998</v>
      </c>
      <c r="V97" s="213">
        <f>SUM(V98:V100)</f>
        <v>15272.999999999998</v>
      </c>
      <c r="W97" s="244">
        <f t="shared" si="0"/>
        <v>99.99999999999999</v>
      </c>
      <c r="X97" s="211"/>
      <c r="Y97" s="6"/>
    </row>
    <row r="98" spans="1:25" ht="12.75">
      <c r="A98" s="6"/>
      <c r="B98" s="133"/>
      <c r="C98" s="14">
        <v>3030</v>
      </c>
      <c r="D98" s="180" t="s">
        <v>57</v>
      </c>
      <c r="E98" s="6"/>
      <c r="F98" s="6">
        <v>12983</v>
      </c>
      <c r="G98" s="71"/>
      <c r="H98" s="19">
        <v>12983</v>
      </c>
      <c r="I98" s="59"/>
      <c r="U98" s="211">
        <v>12983</v>
      </c>
      <c r="V98" s="211">
        <v>12983</v>
      </c>
      <c r="W98" s="76">
        <f t="shared" si="0"/>
        <v>100</v>
      </c>
      <c r="X98" s="211"/>
      <c r="Y98" s="6"/>
    </row>
    <row r="99" spans="1:25" ht="12.75">
      <c r="A99" s="6"/>
      <c r="B99" s="6"/>
      <c r="C99" s="14">
        <v>4110</v>
      </c>
      <c r="D99" s="180" t="s">
        <v>59</v>
      </c>
      <c r="E99" s="6"/>
      <c r="F99" s="6">
        <v>1972</v>
      </c>
      <c r="G99" s="71"/>
      <c r="H99" s="19">
        <v>1972</v>
      </c>
      <c r="I99" s="59"/>
      <c r="U99" s="211">
        <v>1972.12</v>
      </c>
      <c r="V99" s="6">
        <v>1972.12</v>
      </c>
      <c r="W99" s="76">
        <f t="shared" si="0"/>
        <v>100.00608519269775</v>
      </c>
      <c r="X99" s="211"/>
      <c r="Y99" s="6"/>
    </row>
    <row r="100" spans="1:25" ht="12.75">
      <c r="A100" s="6"/>
      <c r="B100" s="6"/>
      <c r="C100" s="14">
        <v>4120</v>
      </c>
      <c r="D100" s="180" t="s">
        <v>44</v>
      </c>
      <c r="E100" s="6"/>
      <c r="F100" s="6">
        <v>318</v>
      </c>
      <c r="G100" s="71"/>
      <c r="H100" s="19">
        <v>318</v>
      </c>
      <c r="I100" s="59"/>
      <c r="U100" s="211">
        <v>317.88</v>
      </c>
      <c r="V100" s="6">
        <v>317.88</v>
      </c>
      <c r="W100" s="76">
        <f t="shared" si="0"/>
        <v>99.9622641509434</v>
      </c>
      <c r="X100" s="211"/>
      <c r="Y100" s="6"/>
    </row>
    <row r="101" spans="1:25" ht="25.5">
      <c r="A101" s="6"/>
      <c r="B101" s="133">
        <v>75075</v>
      </c>
      <c r="C101" s="14"/>
      <c r="D101" s="119" t="s">
        <v>127</v>
      </c>
      <c r="E101" s="6"/>
      <c r="F101" s="117">
        <f>SUM(F102:F103)</f>
        <v>19000</v>
      </c>
      <c r="G101" s="71"/>
      <c r="H101" s="19"/>
      <c r="I101" s="59"/>
      <c r="U101" s="213">
        <f>SUM(U102:U103)</f>
        <v>15906.66</v>
      </c>
      <c r="V101" s="6"/>
      <c r="W101" s="244">
        <f t="shared" si="0"/>
        <v>83.71926315789474</v>
      </c>
      <c r="X101" s="6"/>
      <c r="Y101" s="6"/>
    </row>
    <row r="102" spans="1:25" ht="12.75">
      <c r="A102" s="6"/>
      <c r="B102" s="6"/>
      <c r="C102" s="14">
        <v>4210</v>
      </c>
      <c r="D102" s="127" t="s">
        <v>41</v>
      </c>
      <c r="E102" s="6"/>
      <c r="F102" s="6">
        <v>9000</v>
      </c>
      <c r="G102" s="71"/>
      <c r="H102" s="19"/>
      <c r="I102" s="59"/>
      <c r="U102" s="211">
        <v>7945.86</v>
      </c>
      <c r="V102" s="6"/>
      <c r="W102" s="76">
        <f t="shared" si="0"/>
        <v>88.28733333333332</v>
      </c>
      <c r="X102" s="6"/>
      <c r="Y102" s="6"/>
    </row>
    <row r="103" spans="1:25" ht="12.75">
      <c r="A103" s="6"/>
      <c r="B103" s="6"/>
      <c r="C103" s="14">
        <v>4300</v>
      </c>
      <c r="D103" s="127" t="s">
        <v>34</v>
      </c>
      <c r="E103" s="6"/>
      <c r="F103" s="6">
        <v>10000</v>
      </c>
      <c r="G103" s="71"/>
      <c r="H103" s="19"/>
      <c r="I103" s="59"/>
      <c r="U103" s="211">
        <v>7960.8</v>
      </c>
      <c r="V103" s="6"/>
      <c r="W103" s="76">
        <f t="shared" si="0"/>
        <v>79.608</v>
      </c>
      <c r="X103" s="6"/>
      <c r="Y103" s="6"/>
    </row>
    <row r="104" spans="1:25" ht="12.75">
      <c r="A104" s="6"/>
      <c r="B104" s="106">
        <v>75095</v>
      </c>
      <c r="C104" s="6"/>
      <c r="D104" s="7" t="s">
        <v>7</v>
      </c>
      <c r="E104" s="7">
        <f>SUM(E105:E108)</f>
        <v>82600</v>
      </c>
      <c r="F104" s="7">
        <f>SUM(F105:F109)</f>
        <v>115667</v>
      </c>
      <c r="G104" s="70">
        <f>F104/E104*100</f>
        <v>140.0326876513317</v>
      </c>
      <c r="H104" s="25"/>
      <c r="I104" s="58"/>
      <c r="U104" s="212">
        <f>SUM(U105:U109)</f>
        <v>102842.25</v>
      </c>
      <c r="V104" s="6"/>
      <c r="W104" s="70">
        <f t="shared" si="0"/>
        <v>88.91235183760277</v>
      </c>
      <c r="X104" s="117">
        <f>SUM(X105:X108)</f>
        <v>324.45</v>
      </c>
      <c r="Y104" s="6"/>
    </row>
    <row r="105" spans="1:25" ht="12.75">
      <c r="A105" s="6"/>
      <c r="B105" s="6"/>
      <c r="C105" s="14">
        <v>3030</v>
      </c>
      <c r="D105" s="129" t="s">
        <v>57</v>
      </c>
      <c r="E105" s="6">
        <v>16500</v>
      </c>
      <c r="F105" s="6">
        <v>42000</v>
      </c>
      <c r="G105" s="73">
        <f aca="true" t="shared" si="2" ref="G105:G112">F105/E105*100</f>
        <v>254.54545454545453</v>
      </c>
      <c r="H105" s="24"/>
      <c r="I105" s="61"/>
      <c r="U105" s="211">
        <v>41768</v>
      </c>
      <c r="V105" s="6"/>
      <c r="W105" s="76">
        <f t="shared" si="0"/>
        <v>99.44761904761906</v>
      </c>
      <c r="X105" s="6"/>
      <c r="Y105" s="6"/>
    </row>
    <row r="106" spans="1:25" ht="12.75">
      <c r="A106" s="6"/>
      <c r="B106" s="6"/>
      <c r="C106" s="14">
        <v>4210</v>
      </c>
      <c r="D106" s="129" t="s">
        <v>41</v>
      </c>
      <c r="E106" s="6">
        <v>24500</v>
      </c>
      <c r="F106" s="6">
        <v>16200</v>
      </c>
      <c r="G106" s="73">
        <f t="shared" si="2"/>
        <v>66.12244897959184</v>
      </c>
      <c r="H106" s="24"/>
      <c r="I106" s="61"/>
      <c r="U106" s="211">
        <v>15457.85</v>
      </c>
      <c r="V106" s="6"/>
      <c r="W106" s="76">
        <f aca="true" t="shared" si="3" ref="W106:W185">U106/F106*100</f>
        <v>95.41882716049382</v>
      </c>
      <c r="X106" s="6">
        <v>324.45</v>
      </c>
      <c r="Y106" s="6"/>
    </row>
    <row r="107" spans="1:25" ht="12.75">
      <c r="A107" s="6"/>
      <c r="B107" s="6"/>
      <c r="C107" s="14">
        <v>4300</v>
      </c>
      <c r="D107" s="129" t="s">
        <v>34</v>
      </c>
      <c r="E107" s="6">
        <v>32600</v>
      </c>
      <c r="F107" s="6">
        <v>11000</v>
      </c>
      <c r="G107" s="73">
        <f t="shared" si="2"/>
        <v>33.74233128834356</v>
      </c>
      <c r="H107" s="24"/>
      <c r="I107" s="61"/>
      <c r="U107" s="211">
        <v>8580.99</v>
      </c>
      <c r="V107" s="6"/>
      <c r="W107" s="76">
        <f t="shared" si="3"/>
        <v>78.009</v>
      </c>
      <c r="X107" s="6"/>
      <c r="Y107" s="6"/>
    </row>
    <row r="108" spans="1:25" ht="12.75">
      <c r="A108" s="6"/>
      <c r="B108" s="6"/>
      <c r="C108" s="14">
        <v>4430</v>
      </c>
      <c r="D108" s="129" t="s">
        <v>35</v>
      </c>
      <c r="E108" s="6">
        <v>9000</v>
      </c>
      <c r="F108" s="6">
        <v>36467</v>
      </c>
      <c r="G108" s="71">
        <f t="shared" si="2"/>
        <v>405.18888888888887</v>
      </c>
      <c r="H108" s="19"/>
      <c r="I108" s="59"/>
      <c r="U108" s="211">
        <v>27035.41</v>
      </c>
      <c r="V108" s="6"/>
      <c r="W108" s="76">
        <f t="shared" si="3"/>
        <v>74.13664408917651</v>
      </c>
      <c r="X108" s="6"/>
      <c r="Y108" s="6"/>
    </row>
    <row r="109" spans="1:25" ht="45">
      <c r="A109" s="6"/>
      <c r="B109" s="6"/>
      <c r="C109" s="14">
        <v>6010</v>
      </c>
      <c r="D109" s="176" t="s">
        <v>128</v>
      </c>
      <c r="E109" s="6"/>
      <c r="F109" s="6">
        <v>10000</v>
      </c>
      <c r="G109" s="71"/>
      <c r="H109" s="19"/>
      <c r="I109" s="59"/>
      <c r="U109" s="211">
        <v>10000</v>
      </c>
      <c r="V109" s="6"/>
      <c r="W109" s="76">
        <f t="shared" si="3"/>
        <v>100</v>
      </c>
      <c r="X109" s="6"/>
      <c r="Y109" s="6"/>
    </row>
    <row r="110" spans="1:25" ht="38.25">
      <c r="A110" s="104">
        <v>751</v>
      </c>
      <c r="B110" s="6"/>
      <c r="C110" s="6"/>
      <c r="D110" s="9" t="s">
        <v>54</v>
      </c>
      <c r="E110" s="17">
        <f>E111</f>
        <v>800</v>
      </c>
      <c r="F110" s="17">
        <f>F111+F113+F123</f>
        <v>38998</v>
      </c>
      <c r="G110" s="65">
        <f t="shared" si="2"/>
        <v>4874.75</v>
      </c>
      <c r="H110" s="17">
        <f>H111+H113+H123</f>
        <v>38998</v>
      </c>
      <c r="I110" s="153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216">
        <f>U111+U113+U123</f>
        <v>28398.000000000007</v>
      </c>
      <c r="V110" s="216">
        <f>V111+V113+V123</f>
        <v>28398.000000000007</v>
      </c>
      <c r="W110" s="248">
        <f t="shared" si="3"/>
        <v>72.81911892917587</v>
      </c>
      <c r="X110" s="6"/>
      <c r="Y110" s="6"/>
    </row>
    <row r="111" spans="1:25" ht="30" customHeight="1">
      <c r="A111" s="14"/>
      <c r="B111" s="106">
        <v>75101</v>
      </c>
      <c r="C111" s="6"/>
      <c r="D111" s="10" t="s">
        <v>148</v>
      </c>
      <c r="E111" s="27">
        <f>SUM(E112)</f>
        <v>800</v>
      </c>
      <c r="F111" s="15">
        <f>SUM(F112)</f>
        <v>972</v>
      </c>
      <c r="G111" s="70">
        <f t="shared" si="2"/>
        <v>121.50000000000001</v>
      </c>
      <c r="H111" s="7">
        <f>SUM(H112)</f>
        <v>972</v>
      </c>
      <c r="I111" s="60"/>
      <c r="U111" s="212">
        <f>SUM(U112)</f>
        <v>972</v>
      </c>
      <c r="V111" s="212">
        <f>SUM(V112)</f>
        <v>972</v>
      </c>
      <c r="W111" s="70">
        <f t="shared" si="3"/>
        <v>100</v>
      </c>
      <c r="X111" s="6"/>
      <c r="Y111" s="6"/>
    </row>
    <row r="112" spans="1:25" ht="12.75">
      <c r="A112" s="14"/>
      <c r="B112" s="6"/>
      <c r="C112" s="6">
        <v>4210</v>
      </c>
      <c r="D112" s="18" t="s">
        <v>41</v>
      </c>
      <c r="E112" s="23">
        <v>800</v>
      </c>
      <c r="F112" s="23">
        <v>972</v>
      </c>
      <c r="G112" s="71">
        <f t="shared" si="2"/>
        <v>121.50000000000001</v>
      </c>
      <c r="H112" s="19">
        <v>972</v>
      </c>
      <c r="I112" s="59"/>
      <c r="U112" s="211">
        <v>972</v>
      </c>
      <c r="V112" s="211">
        <v>972</v>
      </c>
      <c r="W112" s="76">
        <f t="shared" si="3"/>
        <v>100</v>
      </c>
      <c r="X112" s="6"/>
      <c r="Y112" s="6"/>
    </row>
    <row r="113" spans="1:25" ht="25.5">
      <c r="A113" s="14"/>
      <c r="B113" s="133">
        <v>75107</v>
      </c>
      <c r="C113" s="6"/>
      <c r="D113" s="119" t="s">
        <v>153</v>
      </c>
      <c r="E113" s="23"/>
      <c r="F113" s="123">
        <f>SUM(F114:F122)</f>
        <v>13993</v>
      </c>
      <c r="G113" s="123">
        <f>SUM(G114:G122)</f>
        <v>0</v>
      </c>
      <c r="H113" s="123">
        <f>SUM(H114:H122)</f>
        <v>13993</v>
      </c>
      <c r="I113" s="59"/>
      <c r="U113" s="213">
        <f>SUM(U114:U122)</f>
        <v>13993.000000000002</v>
      </c>
      <c r="V113" s="213">
        <f>SUM(V114:V122)</f>
        <v>13993.000000000002</v>
      </c>
      <c r="W113" s="244">
        <f t="shared" si="3"/>
        <v>100.00000000000003</v>
      </c>
      <c r="X113" s="6"/>
      <c r="Y113" s="6"/>
    </row>
    <row r="114" spans="1:25" ht="12.75">
      <c r="A114" s="14"/>
      <c r="B114" s="133"/>
      <c r="C114" s="14">
        <v>3030</v>
      </c>
      <c r="D114" s="128" t="s">
        <v>57</v>
      </c>
      <c r="E114" s="23"/>
      <c r="F114" s="23">
        <v>6840</v>
      </c>
      <c r="G114" s="71"/>
      <c r="H114" s="19">
        <v>6840</v>
      </c>
      <c r="I114" s="59"/>
      <c r="U114" s="211">
        <v>6840</v>
      </c>
      <c r="V114" s="211">
        <v>6840</v>
      </c>
      <c r="W114" s="76">
        <f t="shared" si="3"/>
        <v>100</v>
      </c>
      <c r="X114" s="6"/>
      <c r="Y114" s="6"/>
    </row>
    <row r="115" spans="1:25" ht="12.75">
      <c r="A115" s="14"/>
      <c r="B115" s="133"/>
      <c r="C115" s="6">
        <v>4110</v>
      </c>
      <c r="D115" s="129" t="s">
        <v>59</v>
      </c>
      <c r="E115" s="23"/>
      <c r="F115" s="23">
        <v>653</v>
      </c>
      <c r="G115" s="71"/>
      <c r="H115" s="19">
        <v>653</v>
      </c>
      <c r="I115" s="59"/>
      <c r="U115" s="211">
        <v>653.17</v>
      </c>
      <c r="V115" s="211">
        <v>653.17</v>
      </c>
      <c r="W115" s="76">
        <f t="shared" si="3"/>
        <v>100.0260336906585</v>
      </c>
      <c r="X115" s="6"/>
      <c r="Y115" s="6"/>
    </row>
    <row r="116" spans="1:25" ht="12.75">
      <c r="A116" s="14"/>
      <c r="B116" s="133"/>
      <c r="C116" s="6">
        <v>4120</v>
      </c>
      <c r="D116" s="129" t="s">
        <v>44</v>
      </c>
      <c r="E116" s="23"/>
      <c r="F116" s="23">
        <v>105</v>
      </c>
      <c r="G116" s="71"/>
      <c r="H116" s="19">
        <v>105</v>
      </c>
      <c r="I116" s="59"/>
      <c r="U116" s="211">
        <v>105.35</v>
      </c>
      <c r="V116" s="211">
        <v>105.35</v>
      </c>
      <c r="W116" s="76">
        <f t="shared" si="3"/>
        <v>100.33333333333331</v>
      </c>
      <c r="X116" s="6"/>
      <c r="Y116" s="6"/>
    </row>
    <row r="117" spans="1:25" ht="12.75">
      <c r="A117" s="14"/>
      <c r="B117" s="133"/>
      <c r="C117" s="6">
        <v>4170</v>
      </c>
      <c r="D117" s="127" t="s">
        <v>120</v>
      </c>
      <c r="E117" s="23"/>
      <c r="F117" s="23">
        <v>4300</v>
      </c>
      <c r="G117" s="71"/>
      <c r="H117" s="19">
        <v>4300</v>
      </c>
      <c r="I117" s="59"/>
      <c r="U117" s="211">
        <v>4300</v>
      </c>
      <c r="V117" s="211">
        <v>4300</v>
      </c>
      <c r="W117" s="76">
        <f t="shared" si="3"/>
        <v>100</v>
      </c>
      <c r="X117" s="6"/>
      <c r="Y117" s="6"/>
    </row>
    <row r="118" spans="1:25" ht="12.75">
      <c r="A118" s="14"/>
      <c r="B118" s="133"/>
      <c r="C118" s="6">
        <v>4210</v>
      </c>
      <c r="D118" s="129" t="s">
        <v>41</v>
      </c>
      <c r="E118" s="23"/>
      <c r="F118" s="23">
        <v>1132</v>
      </c>
      <c r="G118" s="71"/>
      <c r="H118" s="19">
        <v>1132</v>
      </c>
      <c r="I118" s="59"/>
      <c r="U118" s="211">
        <v>1131.63</v>
      </c>
      <c r="V118" s="211">
        <v>1131.63</v>
      </c>
      <c r="W118" s="76">
        <f t="shared" si="3"/>
        <v>99.96731448763252</v>
      </c>
      <c r="X118" s="6"/>
      <c r="Y118" s="6"/>
    </row>
    <row r="119" spans="1:25" ht="12.75">
      <c r="A119" s="14"/>
      <c r="B119" s="6"/>
      <c r="C119" s="6">
        <v>4300</v>
      </c>
      <c r="D119" s="129" t="s">
        <v>34</v>
      </c>
      <c r="E119" s="23"/>
      <c r="F119" s="23">
        <v>550</v>
      </c>
      <c r="G119" s="71"/>
      <c r="H119" s="19">
        <v>550</v>
      </c>
      <c r="I119" s="59"/>
      <c r="U119" s="211">
        <v>550.78</v>
      </c>
      <c r="V119" s="211">
        <v>550.78</v>
      </c>
      <c r="W119" s="76">
        <f t="shared" si="3"/>
        <v>100.14181818181818</v>
      </c>
      <c r="X119" s="6"/>
      <c r="Y119" s="6"/>
    </row>
    <row r="120" spans="1:25" ht="12.75">
      <c r="A120" s="14"/>
      <c r="B120" s="6"/>
      <c r="C120" s="6">
        <v>4410</v>
      </c>
      <c r="D120" s="129" t="s">
        <v>40</v>
      </c>
      <c r="E120" s="23"/>
      <c r="F120" s="23">
        <v>84</v>
      </c>
      <c r="G120" s="71"/>
      <c r="H120" s="19">
        <v>84</v>
      </c>
      <c r="I120" s="59"/>
      <c r="U120" s="211">
        <v>83.58</v>
      </c>
      <c r="V120" s="211">
        <v>83.58</v>
      </c>
      <c r="W120" s="76">
        <f t="shared" si="3"/>
        <v>99.5</v>
      </c>
      <c r="X120" s="6"/>
      <c r="Y120" s="6"/>
    </row>
    <row r="121" spans="1:25" ht="25.5" customHeight="1">
      <c r="A121" s="14"/>
      <c r="B121" s="6"/>
      <c r="C121" s="14">
        <v>4740</v>
      </c>
      <c r="D121" s="180" t="s">
        <v>132</v>
      </c>
      <c r="E121" s="23"/>
      <c r="F121" s="23">
        <v>123</v>
      </c>
      <c r="G121" s="71"/>
      <c r="H121" s="19">
        <v>123</v>
      </c>
      <c r="I121" s="59"/>
      <c r="U121" s="211">
        <v>122.49</v>
      </c>
      <c r="V121" s="211">
        <v>122.49</v>
      </c>
      <c r="W121" s="76">
        <f t="shared" si="3"/>
        <v>99.58536585365853</v>
      </c>
      <c r="X121" s="6"/>
      <c r="Y121" s="6"/>
    </row>
    <row r="122" spans="1:25" ht="24">
      <c r="A122" s="14"/>
      <c r="B122" s="6"/>
      <c r="C122" s="14">
        <v>4750</v>
      </c>
      <c r="D122" s="127" t="s">
        <v>141</v>
      </c>
      <c r="E122" s="23"/>
      <c r="F122" s="23">
        <v>206</v>
      </c>
      <c r="G122" s="71"/>
      <c r="H122" s="19">
        <v>206</v>
      </c>
      <c r="I122" s="59"/>
      <c r="U122" s="211">
        <v>206</v>
      </c>
      <c r="V122" s="211">
        <v>206</v>
      </c>
      <c r="W122" s="76">
        <f t="shared" si="3"/>
        <v>100</v>
      </c>
      <c r="X122" s="6"/>
      <c r="Y122" s="6"/>
    </row>
    <row r="123" spans="1:25" ht="60">
      <c r="A123" s="14"/>
      <c r="B123" s="133">
        <v>75109</v>
      </c>
      <c r="C123" s="6"/>
      <c r="D123" s="270" t="s">
        <v>151</v>
      </c>
      <c r="E123" s="23"/>
      <c r="F123" s="123">
        <f>SUM(F124:F132)</f>
        <v>24033</v>
      </c>
      <c r="G123" s="71"/>
      <c r="H123" s="117">
        <f>SUM(H124:H132)</f>
        <v>24033</v>
      </c>
      <c r="I123" s="59"/>
      <c r="U123" s="213">
        <f>SUM(U124:U132)</f>
        <v>13433.000000000004</v>
      </c>
      <c r="V123" s="213">
        <f>SUM(V124:V132)</f>
        <v>13433.000000000004</v>
      </c>
      <c r="W123" s="244">
        <f t="shared" si="3"/>
        <v>55.89397911205427</v>
      </c>
      <c r="X123" s="6"/>
      <c r="Y123" s="6"/>
    </row>
    <row r="124" spans="1:25" ht="12.75">
      <c r="A124" s="14"/>
      <c r="B124" s="6"/>
      <c r="C124" s="14">
        <v>3030</v>
      </c>
      <c r="D124" s="128" t="s">
        <v>57</v>
      </c>
      <c r="E124" s="23"/>
      <c r="F124" s="23">
        <v>13820</v>
      </c>
      <c r="G124" s="71"/>
      <c r="H124" s="19">
        <f>F124</f>
        <v>13820</v>
      </c>
      <c r="I124" s="59"/>
      <c r="U124" s="211">
        <v>5970</v>
      </c>
      <c r="V124" s="211">
        <v>5970</v>
      </c>
      <c r="W124" s="76">
        <f t="shared" si="3"/>
        <v>43.198263386396526</v>
      </c>
      <c r="X124" s="6"/>
      <c r="Y124" s="6"/>
    </row>
    <row r="125" spans="1:25" ht="12.75">
      <c r="A125" s="14"/>
      <c r="B125" s="6"/>
      <c r="C125" s="14">
        <v>4110</v>
      </c>
      <c r="D125" s="129" t="s">
        <v>59</v>
      </c>
      <c r="E125" s="23"/>
      <c r="F125" s="23">
        <v>839</v>
      </c>
      <c r="G125" s="71"/>
      <c r="H125" s="19">
        <f aca="true" t="shared" si="4" ref="H125:H132">F125</f>
        <v>839</v>
      </c>
      <c r="I125" s="59"/>
      <c r="U125" s="211">
        <v>538.34</v>
      </c>
      <c r="V125" s="211">
        <v>538.34</v>
      </c>
      <c r="W125" s="76">
        <f t="shared" si="3"/>
        <v>64.16448152562575</v>
      </c>
      <c r="X125" s="6"/>
      <c r="Y125" s="6"/>
    </row>
    <row r="126" spans="1:25" ht="12.75">
      <c r="A126" s="14"/>
      <c r="B126" s="6"/>
      <c r="C126" s="14">
        <v>4120</v>
      </c>
      <c r="D126" s="129" t="s">
        <v>44</v>
      </c>
      <c r="E126" s="23"/>
      <c r="F126" s="23">
        <v>136</v>
      </c>
      <c r="G126" s="71"/>
      <c r="H126" s="19">
        <f t="shared" si="4"/>
        <v>136</v>
      </c>
      <c r="I126" s="59"/>
      <c r="U126" s="211">
        <v>86.63</v>
      </c>
      <c r="V126" s="211">
        <v>86.63</v>
      </c>
      <c r="W126" s="76">
        <f t="shared" si="3"/>
        <v>63.6985294117647</v>
      </c>
      <c r="X126" s="6"/>
      <c r="Y126" s="6"/>
    </row>
    <row r="127" spans="1:25" ht="12.75">
      <c r="A127" s="14"/>
      <c r="B127" s="6"/>
      <c r="C127" s="14">
        <v>4170</v>
      </c>
      <c r="D127" s="127" t="s">
        <v>120</v>
      </c>
      <c r="E127" s="23"/>
      <c r="F127" s="23">
        <v>5524</v>
      </c>
      <c r="G127" s="71"/>
      <c r="H127" s="19">
        <f t="shared" si="4"/>
        <v>5524</v>
      </c>
      <c r="I127" s="59"/>
      <c r="U127" s="211">
        <v>3794</v>
      </c>
      <c r="V127" s="211">
        <v>3794</v>
      </c>
      <c r="W127" s="76">
        <f t="shared" si="3"/>
        <v>68.68211440984794</v>
      </c>
      <c r="X127" s="6"/>
      <c r="Y127" s="6"/>
    </row>
    <row r="128" spans="1:25" ht="12.75">
      <c r="A128" s="14"/>
      <c r="B128" s="6"/>
      <c r="C128" s="14">
        <v>4210</v>
      </c>
      <c r="D128" s="129" t="s">
        <v>41</v>
      </c>
      <c r="E128" s="23"/>
      <c r="F128" s="23">
        <v>1640</v>
      </c>
      <c r="G128" s="71"/>
      <c r="H128" s="19">
        <f t="shared" si="4"/>
        <v>1640</v>
      </c>
      <c r="I128" s="59"/>
      <c r="U128" s="211">
        <v>1354.1</v>
      </c>
      <c r="V128" s="211">
        <v>1354.1</v>
      </c>
      <c r="W128" s="76">
        <f t="shared" si="3"/>
        <v>82.5670731707317</v>
      </c>
      <c r="X128" s="6"/>
      <c r="Y128" s="6"/>
    </row>
    <row r="129" spans="1:25" ht="12.75">
      <c r="A129" s="14"/>
      <c r="B129" s="6"/>
      <c r="C129" s="14">
        <v>4300</v>
      </c>
      <c r="D129" s="129" t="s">
        <v>34</v>
      </c>
      <c r="E129" s="23"/>
      <c r="F129" s="23">
        <v>1574</v>
      </c>
      <c r="G129" s="71"/>
      <c r="H129" s="19">
        <f t="shared" si="4"/>
        <v>1574</v>
      </c>
      <c r="I129" s="59"/>
      <c r="U129" s="211">
        <v>1248.37</v>
      </c>
      <c r="V129" s="211">
        <v>1248.37</v>
      </c>
      <c r="W129" s="76">
        <f t="shared" si="3"/>
        <v>79.31194409148665</v>
      </c>
      <c r="X129" s="6"/>
      <c r="Y129" s="6"/>
    </row>
    <row r="130" spans="1:25" ht="12.75">
      <c r="A130" s="14"/>
      <c r="B130" s="6"/>
      <c r="C130" s="14">
        <v>4410</v>
      </c>
      <c r="D130" s="129" t="s">
        <v>40</v>
      </c>
      <c r="E130" s="23"/>
      <c r="F130" s="23">
        <v>96</v>
      </c>
      <c r="G130" s="71"/>
      <c r="H130" s="19">
        <f t="shared" si="4"/>
        <v>96</v>
      </c>
      <c r="I130" s="59"/>
      <c r="U130" s="211">
        <v>96.12</v>
      </c>
      <c r="V130" s="211">
        <v>96.12</v>
      </c>
      <c r="W130" s="76">
        <f t="shared" si="3"/>
        <v>100.125</v>
      </c>
      <c r="X130" s="6"/>
      <c r="Y130" s="6"/>
    </row>
    <row r="131" spans="1:25" ht="24.75" customHeight="1">
      <c r="A131" s="14"/>
      <c r="B131" s="6"/>
      <c r="C131" s="14">
        <v>4740</v>
      </c>
      <c r="D131" s="180" t="s">
        <v>132</v>
      </c>
      <c r="E131" s="23"/>
      <c r="F131" s="23">
        <v>178</v>
      </c>
      <c r="G131" s="71"/>
      <c r="H131" s="19">
        <f t="shared" si="4"/>
        <v>178</v>
      </c>
      <c r="I131" s="59"/>
      <c r="U131" s="211">
        <v>119.44</v>
      </c>
      <c r="V131" s="211">
        <v>119.44</v>
      </c>
      <c r="W131" s="76">
        <f t="shared" si="3"/>
        <v>67.10112359550561</v>
      </c>
      <c r="X131" s="6"/>
      <c r="Y131" s="6"/>
    </row>
    <row r="132" spans="1:25" ht="24.75" customHeight="1">
      <c r="A132" s="14"/>
      <c r="B132" s="6"/>
      <c r="C132" s="14">
        <v>4750</v>
      </c>
      <c r="D132" s="127" t="s">
        <v>141</v>
      </c>
      <c r="E132" s="23"/>
      <c r="F132" s="23">
        <v>226</v>
      </c>
      <c r="G132" s="71"/>
      <c r="H132" s="19">
        <f t="shared" si="4"/>
        <v>226</v>
      </c>
      <c r="I132" s="59"/>
      <c r="U132" s="211">
        <v>226</v>
      </c>
      <c r="V132" s="211">
        <v>226</v>
      </c>
      <c r="W132" s="76">
        <f t="shared" si="3"/>
        <v>100</v>
      </c>
      <c r="X132" s="6"/>
      <c r="Y132" s="6"/>
    </row>
    <row r="133" spans="1:25" ht="25.5">
      <c r="A133" s="104">
        <v>754</v>
      </c>
      <c r="B133" s="6"/>
      <c r="C133" s="6"/>
      <c r="D133" s="9" t="s">
        <v>53</v>
      </c>
      <c r="E133" s="17" t="e">
        <f>E136+#REF!</f>
        <v>#REF!</v>
      </c>
      <c r="F133" s="17">
        <f>F136+F134</f>
        <v>107826</v>
      </c>
      <c r="G133" s="69" t="e">
        <f>F133/E133*100</f>
        <v>#REF!</v>
      </c>
      <c r="H133" s="151"/>
      <c r="I133" s="84"/>
      <c r="U133" s="216">
        <f>U136+U134</f>
        <v>102315.15</v>
      </c>
      <c r="V133" s="228"/>
      <c r="W133" s="248">
        <f t="shared" si="3"/>
        <v>94.88912692671526</v>
      </c>
      <c r="X133" s="221">
        <f>X136</f>
        <v>30</v>
      </c>
      <c r="Y133" s="6"/>
    </row>
    <row r="134" spans="1:25" ht="12.75">
      <c r="A134" s="104"/>
      <c r="B134" s="133">
        <v>75405</v>
      </c>
      <c r="C134" s="6"/>
      <c r="D134" s="119" t="s">
        <v>116</v>
      </c>
      <c r="E134" s="17"/>
      <c r="F134" s="123">
        <f>F135</f>
        <v>5000</v>
      </c>
      <c r="G134" s="163"/>
      <c r="H134" s="151"/>
      <c r="I134" s="152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219">
        <f>U135</f>
        <v>4997.37</v>
      </c>
      <c r="V134" s="102"/>
      <c r="W134" s="134">
        <f t="shared" si="3"/>
        <v>99.9474</v>
      </c>
      <c r="X134" s="6"/>
      <c r="Y134" s="6"/>
    </row>
    <row r="135" spans="1:25" ht="12.75">
      <c r="A135" s="104"/>
      <c r="B135" s="6"/>
      <c r="C135" s="14">
        <v>4210</v>
      </c>
      <c r="D135" s="129" t="s">
        <v>41</v>
      </c>
      <c r="E135" s="17"/>
      <c r="F135" s="120">
        <v>5000</v>
      </c>
      <c r="G135" s="163"/>
      <c r="H135" s="151"/>
      <c r="I135" s="152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220">
        <v>4997.37</v>
      </c>
      <c r="V135" s="102"/>
      <c r="W135" s="142">
        <f t="shared" si="3"/>
        <v>99.9474</v>
      </c>
      <c r="X135" s="6"/>
      <c r="Y135" s="6"/>
    </row>
    <row r="136" spans="1:25" ht="12.75">
      <c r="A136" s="6"/>
      <c r="B136" s="106">
        <v>75412</v>
      </c>
      <c r="C136" s="6"/>
      <c r="D136" s="7" t="s">
        <v>60</v>
      </c>
      <c r="E136" s="7">
        <f>SUM(E137:E143)</f>
        <v>53360</v>
      </c>
      <c r="F136" s="7">
        <f>SUM(F137:F143)</f>
        <v>102826</v>
      </c>
      <c r="G136" s="74">
        <f>F136/E136*100</f>
        <v>192.7023988005997</v>
      </c>
      <c r="H136" s="16"/>
      <c r="I136" s="62"/>
      <c r="U136" s="212">
        <f>SUM(U137:U143)</f>
        <v>97317.78</v>
      </c>
      <c r="V136" s="6"/>
      <c r="W136" s="70">
        <f t="shared" si="3"/>
        <v>94.6431641802657</v>
      </c>
      <c r="X136" s="213">
        <f>SUM(X137:X143)</f>
        <v>30</v>
      </c>
      <c r="Y136" s="6"/>
    </row>
    <row r="137" spans="1:25" ht="12.75">
      <c r="A137" s="6"/>
      <c r="B137" s="6"/>
      <c r="C137" s="14">
        <v>4010</v>
      </c>
      <c r="D137" s="129" t="s">
        <v>37</v>
      </c>
      <c r="E137" s="6">
        <v>8800</v>
      </c>
      <c r="F137" s="6">
        <v>21700</v>
      </c>
      <c r="G137" s="73">
        <f aca="true" t="shared" si="5" ref="G137:G149">F137/E137*100</f>
        <v>246.5909090909091</v>
      </c>
      <c r="H137" s="24"/>
      <c r="I137" s="61"/>
      <c r="U137" s="211">
        <v>21700</v>
      </c>
      <c r="V137" s="6"/>
      <c r="W137" s="76">
        <f t="shared" si="3"/>
        <v>100</v>
      </c>
      <c r="X137" s="6"/>
      <c r="Y137" s="6"/>
    </row>
    <row r="138" spans="1:25" ht="12.75">
      <c r="A138" s="6"/>
      <c r="B138" s="6"/>
      <c r="C138" s="14">
        <v>4110</v>
      </c>
      <c r="D138" s="129" t="s">
        <v>59</v>
      </c>
      <c r="E138" s="6">
        <v>1500</v>
      </c>
      <c r="F138" s="6">
        <v>1178</v>
      </c>
      <c r="G138" s="71">
        <f t="shared" si="5"/>
        <v>78.53333333333333</v>
      </c>
      <c r="H138" s="19"/>
      <c r="I138" s="59"/>
      <c r="U138" s="6">
        <v>1177.38</v>
      </c>
      <c r="V138" s="6"/>
      <c r="W138" s="76">
        <f t="shared" si="3"/>
        <v>99.94736842105264</v>
      </c>
      <c r="X138" s="6"/>
      <c r="Y138" s="6"/>
    </row>
    <row r="139" spans="1:25" ht="12.75">
      <c r="A139" s="6"/>
      <c r="B139" s="6"/>
      <c r="C139" s="14">
        <v>4120</v>
      </c>
      <c r="D139" s="129" t="s">
        <v>44</v>
      </c>
      <c r="E139" s="6">
        <v>160</v>
      </c>
      <c r="F139" s="6">
        <v>148</v>
      </c>
      <c r="G139" s="71">
        <f t="shared" si="5"/>
        <v>92.5</v>
      </c>
      <c r="H139" s="19"/>
      <c r="I139" s="59"/>
      <c r="U139" s="211">
        <v>147.12</v>
      </c>
      <c r="V139" s="6"/>
      <c r="W139" s="76">
        <f t="shared" si="3"/>
        <v>99.40540540540542</v>
      </c>
      <c r="X139" s="6"/>
      <c r="Y139" s="6"/>
    </row>
    <row r="140" spans="1:25" ht="12.75">
      <c r="A140" s="6"/>
      <c r="B140" s="6"/>
      <c r="C140" s="14">
        <v>4210</v>
      </c>
      <c r="D140" s="129" t="s">
        <v>41</v>
      </c>
      <c r="E140" s="6">
        <v>27000</v>
      </c>
      <c r="F140" s="6">
        <v>51800</v>
      </c>
      <c r="G140" s="71">
        <f t="shared" si="5"/>
        <v>191.85185185185185</v>
      </c>
      <c r="H140" s="19"/>
      <c r="I140" s="59"/>
      <c r="U140" s="211">
        <v>49557.12</v>
      </c>
      <c r="V140" s="6"/>
      <c r="W140" s="76">
        <f t="shared" si="3"/>
        <v>95.67011583011583</v>
      </c>
      <c r="X140" s="211"/>
      <c r="Y140" s="6"/>
    </row>
    <row r="141" spans="1:25" ht="12.75">
      <c r="A141" s="6"/>
      <c r="B141" s="6"/>
      <c r="C141" s="14">
        <v>4260</v>
      </c>
      <c r="D141" s="129" t="s">
        <v>42</v>
      </c>
      <c r="E141" s="6">
        <v>5400</v>
      </c>
      <c r="F141" s="6">
        <v>8000</v>
      </c>
      <c r="G141" s="71">
        <f t="shared" si="5"/>
        <v>148.14814814814815</v>
      </c>
      <c r="H141" s="19"/>
      <c r="I141" s="59"/>
      <c r="U141" s="6">
        <v>7626.52</v>
      </c>
      <c r="V141" s="6"/>
      <c r="W141" s="76">
        <f t="shared" si="3"/>
        <v>95.3315</v>
      </c>
      <c r="X141" s="6">
        <v>30</v>
      </c>
      <c r="Y141" s="6"/>
    </row>
    <row r="142" spans="1:25" ht="12.75">
      <c r="A142" s="6"/>
      <c r="B142" s="6"/>
      <c r="C142" s="14">
        <v>4300</v>
      </c>
      <c r="D142" s="129" t="s">
        <v>34</v>
      </c>
      <c r="E142" s="6"/>
      <c r="F142" s="6">
        <v>18800</v>
      </c>
      <c r="G142" s="71"/>
      <c r="H142" s="19"/>
      <c r="I142" s="59"/>
      <c r="U142" s="211">
        <v>15909.64</v>
      </c>
      <c r="V142" s="6"/>
      <c r="W142" s="76">
        <f t="shared" si="3"/>
        <v>84.62574468085106</v>
      </c>
      <c r="X142" s="6"/>
      <c r="Y142" s="6"/>
    </row>
    <row r="143" spans="1:25" ht="24">
      <c r="A143" s="6"/>
      <c r="B143" s="6"/>
      <c r="C143" s="14">
        <v>4700</v>
      </c>
      <c r="D143" s="180" t="s">
        <v>136</v>
      </c>
      <c r="E143" s="6">
        <v>10500</v>
      </c>
      <c r="F143" s="6">
        <v>1200</v>
      </c>
      <c r="G143" s="71">
        <f t="shared" si="5"/>
        <v>11.428571428571429</v>
      </c>
      <c r="H143" s="19"/>
      <c r="I143" s="59"/>
      <c r="U143" s="211">
        <v>1200</v>
      </c>
      <c r="V143" s="6"/>
      <c r="W143" s="76">
        <f t="shared" si="3"/>
        <v>100</v>
      </c>
      <c r="X143" s="6"/>
      <c r="Y143" s="6"/>
    </row>
    <row r="144" spans="1:25" ht="12.75">
      <c r="A144" s="104">
        <v>757</v>
      </c>
      <c r="B144" s="6"/>
      <c r="C144" s="6"/>
      <c r="D144" s="5" t="s">
        <v>61</v>
      </c>
      <c r="E144" s="17">
        <f>E145</f>
        <v>130000</v>
      </c>
      <c r="F144" s="17">
        <f>F145</f>
        <v>195747</v>
      </c>
      <c r="G144" s="69">
        <f t="shared" si="5"/>
        <v>150.57461538461538</v>
      </c>
      <c r="H144" s="102"/>
      <c r="I144" s="57"/>
      <c r="U144" s="216">
        <f>U145</f>
        <v>194469.26</v>
      </c>
      <c r="V144" s="6"/>
      <c r="W144" s="248">
        <f t="shared" si="3"/>
        <v>99.34724925541644</v>
      </c>
      <c r="X144" s="6"/>
      <c r="Y144" s="6"/>
    </row>
    <row r="145" spans="1:25" ht="38.25">
      <c r="A145" s="6"/>
      <c r="B145" s="106">
        <v>75702</v>
      </c>
      <c r="C145" s="6"/>
      <c r="D145" s="10" t="s">
        <v>62</v>
      </c>
      <c r="E145" s="7">
        <f>SUM(E149)</f>
        <v>130000</v>
      </c>
      <c r="F145" s="7">
        <f>SUM(F146:F149)</f>
        <v>195747</v>
      </c>
      <c r="G145" s="70">
        <f t="shared" si="5"/>
        <v>150.57461538461538</v>
      </c>
      <c r="H145" s="25"/>
      <c r="I145" s="58"/>
      <c r="U145" s="212">
        <f>SUM(U146:U149)</f>
        <v>194469.26</v>
      </c>
      <c r="V145" s="6"/>
      <c r="W145" s="70">
        <f t="shared" si="3"/>
        <v>99.34724925541644</v>
      </c>
      <c r="X145" s="6"/>
      <c r="Y145" s="6"/>
    </row>
    <row r="146" spans="1:25" ht="24">
      <c r="A146" s="6"/>
      <c r="B146" s="106"/>
      <c r="C146" s="6">
        <v>8010</v>
      </c>
      <c r="D146" s="127" t="s">
        <v>122</v>
      </c>
      <c r="E146" s="7"/>
      <c r="F146" s="130">
        <v>37500</v>
      </c>
      <c r="G146" s="70"/>
      <c r="H146" s="25"/>
      <c r="I146" s="58"/>
      <c r="U146" s="217">
        <v>37470</v>
      </c>
      <c r="V146" s="6"/>
      <c r="W146" s="177">
        <f t="shared" si="3"/>
        <v>99.92</v>
      </c>
      <c r="X146" s="6"/>
      <c r="Y146" s="6"/>
    </row>
    <row r="147" spans="1:25" ht="24">
      <c r="A147" s="6"/>
      <c r="B147" s="106"/>
      <c r="C147" s="6">
        <v>8019</v>
      </c>
      <c r="D147" s="127" t="s">
        <v>122</v>
      </c>
      <c r="E147" s="7"/>
      <c r="F147" s="130">
        <v>3800</v>
      </c>
      <c r="G147" s="70"/>
      <c r="H147" s="25"/>
      <c r="I147" s="58"/>
      <c r="U147" s="217">
        <v>3531.63</v>
      </c>
      <c r="V147" s="6"/>
      <c r="W147" s="177">
        <f t="shared" si="3"/>
        <v>92.93763157894736</v>
      </c>
      <c r="X147" s="6"/>
      <c r="Y147" s="6"/>
    </row>
    <row r="148" spans="1:25" ht="48">
      <c r="A148" s="6"/>
      <c r="B148" s="106"/>
      <c r="C148" s="14">
        <v>8110</v>
      </c>
      <c r="D148" s="127" t="s">
        <v>168</v>
      </c>
      <c r="E148" s="7"/>
      <c r="F148" s="130">
        <v>150247</v>
      </c>
      <c r="G148" s="70"/>
      <c r="H148" s="25"/>
      <c r="I148" s="58"/>
      <c r="U148" s="217">
        <v>149431.81</v>
      </c>
      <c r="V148" s="6"/>
      <c r="W148" s="177">
        <f t="shared" si="3"/>
        <v>99.45743342629137</v>
      </c>
      <c r="X148" s="6"/>
      <c r="Y148" s="6"/>
    </row>
    <row r="149" spans="1:25" ht="48">
      <c r="A149" s="6"/>
      <c r="B149" s="6"/>
      <c r="C149" s="14">
        <v>8119</v>
      </c>
      <c r="D149" s="127" t="s">
        <v>168</v>
      </c>
      <c r="E149" s="6">
        <v>130000</v>
      </c>
      <c r="F149" s="6">
        <v>4200</v>
      </c>
      <c r="G149" s="73">
        <f t="shared" si="5"/>
        <v>3.230769230769231</v>
      </c>
      <c r="H149" s="24"/>
      <c r="I149" s="61"/>
      <c r="J149" s="40" t="s">
        <v>81</v>
      </c>
      <c r="M149" s="41" t="e">
        <f>#REF!+#REF!+#REF!</f>
        <v>#REF!</v>
      </c>
      <c r="N149" s="41" t="s">
        <v>82</v>
      </c>
      <c r="P149" s="40" t="e">
        <f>#REF!+#REF!+#REF!</f>
        <v>#REF!</v>
      </c>
      <c r="Q149" s="42" t="e">
        <f>P149/M149*100</f>
        <v>#REF!</v>
      </c>
      <c r="R149" s="41" t="s">
        <v>79</v>
      </c>
      <c r="U149" s="211">
        <v>4035.82</v>
      </c>
      <c r="V149" s="6"/>
      <c r="W149" s="177">
        <f t="shared" si="3"/>
        <v>96.09095238095239</v>
      </c>
      <c r="X149" s="6"/>
      <c r="Y149" s="6"/>
    </row>
    <row r="150" spans="1:25" ht="12.75">
      <c r="A150" s="160">
        <v>758</v>
      </c>
      <c r="B150" s="6"/>
      <c r="C150" s="14"/>
      <c r="D150" s="162" t="s">
        <v>26</v>
      </c>
      <c r="E150" s="6"/>
      <c r="F150" s="126">
        <f>F151</f>
        <v>10000</v>
      </c>
      <c r="G150" s="73"/>
      <c r="H150" s="24"/>
      <c r="I150" s="61"/>
      <c r="J150" s="40"/>
      <c r="M150" s="41"/>
      <c r="N150" s="41"/>
      <c r="P150" s="40"/>
      <c r="Q150" s="42"/>
      <c r="R150" s="41"/>
      <c r="U150" s="221">
        <f>U151</f>
        <v>0</v>
      </c>
      <c r="V150" s="6"/>
      <c r="W150" s="251">
        <f t="shared" si="3"/>
        <v>0</v>
      </c>
      <c r="X150" s="6"/>
      <c r="Y150" s="6"/>
    </row>
    <row r="151" spans="1:25" ht="12.75">
      <c r="A151" s="6"/>
      <c r="B151" s="133">
        <v>75818</v>
      </c>
      <c r="C151" s="14"/>
      <c r="D151" s="119" t="s">
        <v>144</v>
      </c>
      <c r="E151" s="6"/>
      <c r="F151" s="117">
        <f>F152</f>
        <v>10000</v>
      </c>
      <c r="G151" s="73"/>
      <c r="H151" s="24"/>
      <c r="I151" s="61"/>
      <c r="J151" s="40"/>
      <c r="M151" s="41"/>
      <c r="N151" s="41"/>
      <c r="P151" s="40"/>
      <c r="Q151" s="42"/>
      <c r="R151" s="41"/>
      <c r="U151" s="213">
        <f>U152</f>
        <v>0</v>
      </c>
      <c r="V151" s="6"/>
      <c r="W151" s="244">
        <f t="shared" si="3"/>
        <v>0</v>
      </c>
      <c r="X151" s="6"/>
      <c r="Y151" s="6"/>
    </row>
    <row r="152" spans="1:25" ht="12.75">
      <c r="A152" s="6"/>
      <c r="B152" s="6"/>
      <c r="C152" s="14">
        <v>4810</v>
      </c>
      <c r="D152" s="127" t="s">
        <v>145</v>
      </c>
      <c r="E152" s="6"/>
      <c r="F152" s="6">
        <v>10000</v>
      </c>
      <c r="G152" s="73"/>
      <c r="H152" s="24"/>
      <c r="I152" s="61"/>
      <c r="J152" s="40"/>
      <c r="M152" s="41"/>
      <c r="N152" s="41"/>
      <c r="P152" s="40"/>
      <c r="Q152" s="42"/>
      <c r="R152" s="41"/>
      <c r="U152" s="211">
        <v>0</v>
      </c>
      <c r="V152" s="6"/>
      <c r="W152" s="177">
        <f t="shared" si="3"/>
        <v>0</v>
      </c>
      <c r="X152" s="6"/>
      <c r="Y152" s="6"/>
    </row>
    <row r="153" spans="1:25" ht="12.75">
      <c r="A153" s="104">
        <v>801</v>
      </c>
      <c r="B153" s="6"/>
      <c r="C153" s="6"/>
      <c r="D153" s="5" t="s">
        <v>64</v>
      </c>
      <c r="E153" s="17">
        <f>E154+E173+E186+E200+E226</f>
        <v>2906286</v>
      </c>
      <c r="F153" s="17">
        <f>F154+F173+F186+F200+F226+F209+F212</f>
        <v>7566138</v>
      </c>
      <c r="G153" s="17">
        <f>F153/E153*100</f>
        <v>260.3370074383595</v>
      </c>
      <c r="H153" s="151"/>
      <c r="I153" s="17"/>
      <c r="J153" s="5">
        <f>J154+J173</f>
        <v>1802503</v>
      </c>
      <c r="K153" s="5">
        <f>K154+K173</f>
        <v>1797600</v>
      </c>
      <c r="L153" s="34">
        <f>K153/J153*100</f>
        <v>99.72798935702187</v>
      </c>
      <c r="M153" s="5">
        <f>M154+M173</f>
        <v>522929</v>
      </c>
      <c r="N153" s="5">
        <f>N154+N173</f>
        <v>671030</v>
      </c>
      <c r="O153" s="34">
        <f>N153/M153*100</f>
        <v>128.32143560598092</v>
      </c>
      <c r="P153" s="6"/>
      <c r="Q153" s="6"/>
      <c r="R153" s="31"/>
      <c r="S153" s="6"/>
      <c r="T153" s="6"/>
      <c r="U153" s="216">
        <f>U154+U173+U186+U200+U226+U209+U212</f>
        <v>7282795.450000001</v>
      </c>
      <c r="V153" s="164"/>
      <c r="W153" s="248">
        <f t="shared" si="3"/>
        <v>96.25512315530065</v>
      </c>
      <c r="X153" s="221">
        <f>X154+X173+X186+X200+X212</f>
        <v>350137</v>
      </c>
      <c r="Y153" s="245"/>
    </row>
    <row r="154" spans="1:25" ht="12.75">
      <c r="A154" s="155"/>
      <c r="B154" s="189">
        <v>80101</v>
      </c>
      <c r="C154" s="155"/>
      <c r="D154" s="156" t="s">
        <v>65</v>
      </c>
      <c r="E154" s="156">
        <f>SUM(E155:E170)</f>
        <v>2222382</v>
      </c>
      <c r="F154" s="156">
        <f>SUM(F155:F172)</f>
        <v>3396620</v>
      </c>
      <c r="G154" s="190">
        <f>F154/E154*100</f>
        <v>152.83691102609723</v>
      </c>
      <c r="H154" s="191"/>
      <c r="I154" s="192"/>
      <c r="J154" s="193">
        <f>SUM(J155:J170)</f>
        <v>1724624</v>
      </c>
      <c r="K154" s="194">
        <f>SUM(K155:K170)</f>
        <v>1705810</v>
      </c>
      <c r="L154" s="195">
        <f aca="true" t="shared" si="6" ref="L154:L170">K154/J154*100</f>
        <v>98.90909554778317</v>
      </c>
      <c r="M154" s="156">
        <f>SUM(M155:M170)</f>
        <v>497758</v>
      </c>
      <c r="N154" s="156">
        <f>SUM(N155:N170)</f>
        <v>647360</v>
      </c>
      <c r="O154" s="194">
        <f aca="true" t="shared" si="7" ref="O154:O185">N154/M154*100</f>
        <v>130.05516737048927</v>
      </c>
      <c r="P154" s="155"/>
      <c r="Q154" s="155"/>
      <c r="R154" s="188"/>
      <c r="U154" s="218">
        <f>SUM(U155:U172)</f>
        <v>3217880.8699999996</v>
      </c>
      <c r="V154" s="196"/>
      <c r="W154" s="190">
        <f t="shared" si="3"/>
        <v>94.73773545465785</v>
      </c>
      <c r="X154" s="213">
        <f>SUM(X155:X172)</f>
        <v>203201.57000000004</v>
      </c>
      <c r="Y154" s="117"/>
    </row>
    <row r="155" spans="1:25" ht="24">
      <c r="A155" s="6"/>
      <c r="B155" s="6"/>
      <c r="C155" s="14">
        <v>3020</v>
      </c>
      <c r="D155" s="127" t="s">
        <v>39</v>
      </c>
      <c r="E155" s="6">
        <f>J155+M155</f>
        <v>50000</v>
      </c>
      <c r="F155" s="6">
        <v>173600</v>
      </c>
      <c r="G155" s="73">
        <f aca="true" t="shared" si="8" ref="G155:G185">F155/E155*100</f>
        <v>347.2</v>
      </c>
      <c r="H155" s="24"/>
      <c r="I155" s="89"/>
      <c r="J155" s="79">
        <v>39000</v>
      </c>
      <c r="K155" s="6">
        <v>77520</v>
      </c>
      <c r="L155" s="29">
        <f t="shared" si="6"/>
        <v>198.76923076923077</v>
      </c>
      <c r="M155" s="6">
        <v>11000</v>
      </c>
      <c r="N155" s="6">
        <v>32400</v>
      </c>
      <c r="O155" s="29">
        <f t="shared" si="7"/>
        <v>294.5454545454545</v>
      </c>
      <c r="P155" s="6"/>
      <c r="Q155" s="6"/>
      <c r="R155" s="31"/>
      <c r="U155" s="211">
        <v>171572.3</v>
      </c>
      <c r="V155" s="6"/>
      <c r="W155" s="76">
        <f t="shared" si="3"/>
        <v>98.83197004608294</v>
      </c>
      <c r="X155" s="6"/>
      <c r="Y155" s="6"/>
    </row>
    <row r="156" spans="1:25" ht="12.75">
      <c r="A156" s="6"/>
      <c r="B156" s="6"/>
      <c r="C156" s="14">
        <v>4010</v>
      </c>
      <c r="D156" s="129" t="s">
        <v>37</v>
      </c>
      <c r="E156" s="6">
        <f aca="true" t="shared" si="9" ref="E156:E170">J156+M156</f>
        <v>1401387</v>
      </c>
      <c r="F156" s="6">
        <v>2085000</v>
      </c>
      <c r="G156" s="73">
        <f t="shared" si="8"/>
        <v>148.7811717962276</v>
      </c>
      <c r="H156" s="24"/>
      <c r="I156" s="89"/>
      <c r="J156" s="79">
        <v>1081000</v>
      </c>
      <c r="K156" s="6">
        <v>1023500</v>
      </c>
      <c r="L156" s="31">
        <f t="shared" si="6"/>
        <v>94.68085106382979</v>
      </c>
      <c r="M156" s="6">
        <v>320387</v>
      </c>
      <c r="N156" s="6">
        <v>410000</v>
      </c>
      <c r="O156" s="29">
        <f t="shared" si="7"/>
        <v>127.97023599584251</v>
      </c>
      <c r="P156" s="6"/>
      <c r="Q156" s="6"/>
      <c r="R156" s="31"/>
      <c r="U156" s="211">
        <v>2000524.42</v>
      </c>
      <c r="V156" s="6"/>
      <c r="W156" s="76">
        <f t="shared" si="3"/>
        <v>95.94841342925659</v>
      </c>
      <c r="X156" s="6"/>
      <c r="Y156" s="6"/>
    </row>
    <row r="157" spans="1:25" ht="12.75">
      <c r="A157" s="6"/>
      <c r="B157" s="6"/>
      <c r="C157" s="14">
        <v>4040</v>
      </c>
      <c r="D157" s="129" t="s">
        <v>38</v>
      </c>
      <c r="E157" s="6">
        <f t="shared" si="9"/>
        <v>112400</v>
      </c>
      <c r="F157" s="6">
        <v>151000</v>
      </c>
      <c r="G157" s="73">
        <f t="shared" si="8"/>
        <v>134.34163701067615</v>
      </c>
      <c r="H157" s="24"/>
      <c r="I157" s="89"/>
      <c r="J157" s="79">
        <v>87400</v>
      </c>
      <c r="K157" s="6">
        <v>94000</v>
      </c>
      <c r="L157" s="29">
        <f t="shared" si="6"/>
        <v>107.55148741418765</v>
      </c>
      <c r="M157" s="6">
        <v>25000</v>
      </c>
      <c r="N157" s="6">
        <v>32500</v>
      </c>
      <c r="O157" s="29">
        <f t="shared" si="7"/>
        <v>130</v>
      </c>
      <c r="P157" s="6"/>
      <c r="Q157" s="6"/>
      <c r="R157" s="31"/>
      <c r="U157" s="6">
        <v>150664.15</v>
      </c>
      <c r="V157" s="6"/>
      <c r="W157" s="76">
        <f t="shared" si="3"/>
        <v>99.77758278145696</v>
      </c>
      <c r="X157" s="6">
        <v>158573.79</v>
      </c>
      <c r="Y157" s="6"/>
    </row>
    <row r="158" spans="1:25" ht="12.75">
      <c r="A158" s="6"/>
      <c r="B158" s="6"/>
      <c r="C158" s="14">
        <v>4110</v>
      </c>
      <c r="D158" s="129" t="s">
        <v>59</v>
      </c>
      <c r="E158" s="6">
        <f t="shared" si="9"/>
        <v>260500</v>
      </c>
      <c r="F158" s="6">
        <v>347000</v>
      </c>
      <c r="G158" s="73">
        <f t="shared" si="8"/>
        <v>133.2053742802303</v>
      </c>
      <c r="H158" s="24"/>
      <c r="I158" s="89"/>
      <c r="J158" s="79">
        <v>200500</v>
      </c>
      <c r="K158" s="6">
        <v>209750</v>
      </c>
      <c r="L158" s="29">
        <f t="shared" si="6"/>
        <v>104.6134663341646</v>
      </c>
      <c r="M158" s="6">
        <v>60000</v>
      </c>
      <c r="N158" s="6">
        <v>84300</v>
      </c>
      <c r="O158" s="31">
        <f t="shared" si="7"/>
        <v>140.5</v>
      </c>
      <c r="P158" s="6"/>
      <c r="Q158" s="6"/>
      <c r="R158" s="31"/>
      <c r="U158" s="211">
        <v>324879.4</v>
      </c>
      <c r="V158" s="6"/>
      <c r="W158" s="76">
        <f t="shared" si="3"/>
        <v>93.62518731988473</v>
      </c>
      <c r="X158" s="211">
        <v>24042.85</v>
      </c>
      <c r="Y158" s="6"/>
    </row>
    <row r="159" spans="1:25" ht="12.75">
      <c r="A159" s="6"/>
      <c r="B159" s="6"/>
      <c r="C159" s="14">
        <v>4120</v>
      </c>
      <c r="D159" s="129" t="s">
        <v>44</v>
      </c>
      <c r="E159" s="6">
        <f t="shared" si="9"/>
        <v>36900</v>
      </c>
      <c r="F159" s="6">
        <v>57700</v>
      </c>
      <c r="G159" s="73">
        <f t="shared" si="8"/>
        <v>156.36856368563684</v>
      </c>
      <c r="H159" s="24"/>
      <c r="I159" s="89"/>
      <c r="J159" s="79">
        <v>28100</v>
      </c>
      <c r="K159" s="6">
        <v>27830</v>
      </c>
      <c r="L159" s="29">
        <f t="shared" si="6"/>
        <v>99.03914590747331</v>
      </c>
      <c r="M159" s="6">
        <v>8800</v>
      </c>
      <c r="N159" s="6">
        <v>11700</v>
      </c>
      <c r="O159" s="29">
        <f t="shared" si="7"/>
        <v>132.95454545454547</v>
      </c>
      <c r="P159" s="6"/>
      <c r="Q159" s="6"/>
      <c r="R159" s="31"/>
      <c r="U159" s="6">
        <v>44052.23</v>
      </c>
      <c r="V159" s="6"/>
      <c r="W159" s="76">
        <f t="shared" si="3"/>
        <v>76.3470190641248</v>
      </c>
      <c r="X159" s="6">
        <v>3024.17</v>
      </c>
      <c r="Y159" s="6"/>
    </row>
    <row r="160" spans="1:25" ht="12.75">
      <c r="A160" s="6"/>
      <c r="B160" s="6"/>
      <c r="C160" s="14">
        <v>4170</v>
      </c>
      <c r="D160" s="129" t="s">
        <v>120</v>
      </c>
      <c r="E160" s="6"/>
      <c r="F160" s="6">
        <v>20900</v>
      </c>
      <c r="G160" s="73"/>
      <c r="H160" s="24"/>
      <c r="I160" s="89"/>
      <c r="J160" s="79"/>
      <c r="K160" s="6"/>
      <c r="L160" s="29"/>
      <c r="M160" s="6"/>
      <c r="N160" s="6"/>
      <c r="O160" s="29"/>
      <c r="P160" s="6"/>
      <c r="Q160" s="6"/>
      <c r="R160" s="31"/>
      <c r="U160" s="211">
        <v>18780</v>
      </c>
      <c r="V160" s="6"/>
      <c r="W160" s="76">
        <f t="shared" si="3"/>
        <v>89.85645933014355</v>
      </c>
      <c r="X160" s="6"/>
      <c r="Y160" s="6"/>
    </row>
    <row r="161" spans="1:25" ht="12.75">
      <c r="A161" s="6"/>
      <c r="B161" s="6"/>
      <c r="C161" s="14">
        <v>4210</v>
      </c>
      <c r="D161" s="129" t="s">
        <v>41</v>
      </c>
      <c r="E161" s="6">
        <f t="shared" si="9"/>
        <v>52000</v>
      </c>
      <c r="F161" s="6">
        <v>61000</v>
      </c>
      <c r="G161" s="73">
        <f t="shared" si="8"/>
        <v>117.3076923076923</v>
      </c>
      <c r="H161" s="24"/>
      <c r="I161" s="89"/>
      <c r="J161" s="79">
        <v>40000</v>
      </c>
      <c r="K161" s="6">
        <v>43000</v>
      </c>
      <c r="L161" s="29">
        <f t="shared" si="6"/>
        <v>107.5</v>
      </c>
      <c r="M161" s="6">
        <v>12000</v>
      </c>
      <c r="N161" s="6">
        <v>12500</v>
      </c>
      <c r="O161" s="29">
        <f t="shared" si="7"/>
        <v>104.16666666666667</v>
      </c>
      <c r="P161" s="6"/>
      <c r="Q161" s="6"/>
      <c r="R161" s="31"/>
      <c r="U161" s="211">
        <v>53869.38</v>
      </c>
      <c r="V161" s="6"/>
      <c r="W161" s="76">
        <f t="shared" si="3"/>
        <v>88.31045901639344</v>
      </c>
      <c r="X161" s="6"/>
      <c r="Y161" s="6"/>
    </row>
    <row r="162" spans="1:25" ht="24">
      <c r="A162" s="6"/>
      <c r="B162" s="6"/>
      <c r="C162" s="14">
        <v>4240</v>
      </c>
      <c r="D162" s="127" t="s">
        <v>73</v>
      </c>
      <c r="E162" s="6">
        <f t="shared" si="9"/>
        <v>3485</v>
      </c>
      <c r="F162" s="6">
        <v>15000</v>
      </c>
      <c r="G162" s="73">
        <f t="shared" si="8"/>
        <v>430.416068866571</v>
      </c>
      <c r="H162" s="24"/>
      <c r="I162" s="89"/>
      <c r="J162" s="79">
        <v>2000</v>
      </c>
      <c r="K162" s="6">
        <v>3000</v>
      </c>
      <c r="L162" s="29">
        <f t="shared" si="6"/>
        <v>150</v>
      </c>
      <c r="M162" s="6">
        <v>1485</v>
      </c>
      <c r="N162" s="6">
        <v>2000</v>
      </c>
      <c r="O162" s="29">
        <f t="shared" si="7"/>
        <v>134.6801346801347</v>
      </c>
      <c r="P162" s="6"/>
      <c r="Q162" s="6"/>
      <c r="R162" s="31"/>
      <c r="U162" s="211">
        <v>14423.34</v>
      </c>
      <c r="V162" s="6"/>
      <c r="W162" s="76">
        <f t="shared" si="3"/>
        <v>96.15559999999999</v>
      </c>
      <c r="X162" s="6"/>
      <c r="Y162" s="6"/>
    </row>
    <row r="163" spans="1:25" ht="12.75">
      <c r="A163" s="6"/>
      <c r="B163" s="6"/>
      <c r="C163" s="14">
        <v>4260</v>
      </c>
      <c r="D163" s="129" t="s">
        <v>42</v>
      </c>
      <c r="E163" s="6">
        <f t="shared" si="9"/>
        <v>115086</v>
      </c>
      <c r="F163" s="6">
        <v>233100</v>
      </c>
      <c r="G163" s="73">
        <f t="shared" si="8"/>
        <v>202.54418434909547</v>
      </c>
      <c r="H163" s="24"/>
      <c r="I163" s="89"/>
      <c r="J163" s="79">
        <v>98000</v>
      </c>
      <c r="K163" s="6">
        <v>90000</v>
      </c>
      <c r="L163" s="29">
        <f t="shared" si="6"/>
        <v>91.83673469387756</v>
      </c>
      <c r="M163" s="6">
        <v>17086</v>
      </c>
      <c r="N163" s="6">
        <v>19000</v>
      </c>
      <c r="O163" s="29">
        <f t="shared" si="7"/>
        <v>111.20215381013696</v>
      </c>
      <c r="P163" s="6"/>
      <c r="Q163" s="6"/>
      <c r="R163" s="31"/>
      <c r="U163" s="211">
        <v>197687.89</v>
      </c>
      <c r="V163" s="6"/>
      <c r="W163" s="76">
        <f t="shared" si="3"/>
        <v>84.80818961818962</v>
      </c>
      <c r="X163" s="6">
        <v>17531.76</v>
      </c>
      <c r="Y163" s="6"/>
    </row>
    <row r="164" spans="1:25" ht="12.75">
      <c r="A164" s="6"/>
      <c r="B164" s="6"/>
      <c r="C164" s="14">
        <v>4270</v>
      </c>
      <c r="D164" s="129" t="s">
        <v>36</v>
      </c>
      <c r="E164" s="6">
        <f t="shared" si="9"/>
        <v>30624</v>
      </c>
      <c r="F164" s="6">
        <v>9500</v>
      </c>
      <c r="G164" s="73">
        <f t="shared" si="8"/>
        <v>31.021421107628004</v>
      </c>
      <c r="H164" s="24"/>
      <c r="I164" s="89"/>
      <c r="J164" s="79">
        <v>26624</v>
      </c>
      <c r="K164" s="6">
        <v>30000</v>
      </c>
      <c r="L164" s="29">
        <f t="shared" si="6"/>
        <v>112.68028846153845</v>
      </c>
      <c r="M164" s="6">
        <v>4000</v>
      </c>
      <c r="N164" s="6">
        <v>4400</v>
      </c>
      <c r="O164" s="29">
        <f t="shared" si="7"/>
        <v>110.00000000000001</v>
      </c>
      <c r="P164" s="6"/>
      <c r="Q164" s="6"/>
      <c r="R164" s="31"/>
      <c r="U164" s="211">
        <v>4386</v>
      </c>
      <c r="V164" s="6"/>
      <c r="W164" s="76">
        <f t="shared" si="3"/>
        <v>46.16842105263158</v>
      </c>
      <c r="X164" s="6"/>
      <c r="Y164" s="6"/>
    </row>
    <row r="165" spans="1:25" ht="12.75">
      <c r="A165" s="6"/>
      <c r="B165" s="6"/>
      <c r="C165" s="14">
        <v>4280</v>
      </c>
      <c r="D165" s="129" t="s">
        <v>133</v>
      </c>
      <c r="E165" s="6"/>
      <c r="F165" s="6">
        <v>1200</v>
      </c>
      <c r="G165" s="73"/>
      <c r="H165" s="24"/>
      <c r="I165" s="89"/>
      <c r="J165" s="79"/>
      <c r="K165" s="6"/>
      <c r="L165" s="29"/>
      <c r="M165" s="6"/>
      <c r="N165" s="6"/>
      <c r="O165" s="29"/>
      <c r="P165" s="6"/>
      <c r="Q165" s="6"/>
      <c r="R165" s="31"/>
      <c r="U165" s="211">
        <v>1200</v>
      </c>
      <c r="V165" s="6"/>
      <c r="W165" s="76">
        <f t="shared" si="3"/>
        <v>100</v>
      </c>
      <c r="X165" s="6"/>
      <c r="Y165" s="6"/>
    </row>
    <row r="166" spans="1:25" ht="12.75">
      <c r="A166" s="6"/>
      <c r="B166" s="6"/>
      <c r="C166" s="14">
        <v>4300</v>
      </c>
      <c r="D166" s="129" t="s">
        <v>34</v>
      </c>
      <c r="E166" s="6">
        <f t="shared" si="9"/>
        <v>41000</v>
      </c>
      <c r="F166" s="6">
        <v>74717</v>
      </c>
      <c r="G166" s="73">
        <f t="shared" si="8"/>
        <v>182.23658536585364</v>
      </c>
      <c r="H166" s="24"/>
      <c r="I166" s="89"/>
      <c r="J166" s="79">
        <v>33000</v>
      </c>
      <c r="K166" s="6">
        <v>36000</v>
      </c>
      <c r="L166" s="29">
        <f t="shared" si="6"/>
        <v>109.09090909090908</v>
      </c>
      <c r="M166" s="6">
        <v>8000</v>
      </c>
      <c r="N166" s="6">
        <v>8800</v>
      </c>
      <c r="O166" s="29">
        <f t="shared" si="7"/>
        <v>110.00000000000001</v>
      </c>
      <c r="P166" s="6"/>
      <c r="Q166" s="6"/>
      <c r="R166" s="31"/>
      <c r="U166" s="6">
        <v>72170.83</v>
      </c>
      <c r="V166" s="6"/>
      <c r="W166" s="76">
        <f t="shared" si="3"/>
        <v>96.59224808276564</v>
      </c>
      <c r="X166" s="211">
        <v>29</v>
      </c>
      <c r="Y166" s="211"/>
    </row>
    <row r="167" spans="1:25" ht="12.75">
      <c r="A167" s="6"/>
      <c r="B167" s="6"/>
      <c r="C167" s="14">
        <v>4350</v>
      </c>
      <c r="D167" s="129" t="s">
        <v>140</v>
      </c>
      <c r="E167" s="6"/>
      <c r="F167" s="6">
        <v>3600</v>
      </c>
      <c r="G167" s="73"/>
      <c r="H167" s="24"/>
      <c r="I167" s="89"/>
      <c r="J167" s="79"/>
      <c r="K167" s="6"/>
      <c r="L167" s="29"/>
      <c r="M167" s="6"/>
      <c r="N167" s="6"/>
      <c r="O167" s="29"/>
      <c r="P167" s="6"/>
      <c r="Q167" s="6"/>
      <c r="R167" s="31"/>
      <c r="U167" s="211">
        <v>1609.71</v>
      </c>
      <c r="V167" s="6"/>
      <c r="W167" s="76">
        <f t="shared" si="3"/>
        <v>44.714166666666664</v>
      </c>
      <c r="X167" s="211"/>
      <c r="Y167" s="6"/>
    </row>
    <row r="168" spans="1:25" ht="24">
      <c r="A168" s="6"/>
      <c r="B168" s="6"/>
      <c r="C168" s="14">
        <v>4370</v>
      </c>
      <c r="D168" s="127" t="s">
        <v>135</v>
      </c>
      <c r="E168" s="6"/>
      <c r="F168" s="6">
        <v>13700</v>
      </c>
      <c r="G168" s="73"/>
      <c r="H168" s="24"/>
      <c r="I168" s="89"/>
      <c r="J168" s="79"/>
      <c r="K168" s="6"/>
      <c r="L168" s="29"/>
      <c r="M168" s="6"/>
      <c r="N168" s="6"/>
      <c r="O168" s="29"/>
      <c r="P168" s="6"/>
      <c r="Q168" s="6"/>
      <c r="R168" s="31"/>
      <c r="U168" s="211">
        <v>13191.93</v>
      </c>
      <c r="V168" s="6"/>
      <c r="W168" s="76">
        <f t="shared" si="3"/>
        <v>96.2914598540146</v>
      </c>
      <c r="X168" s="211"/>
      <c r="Y168" s="6"/>
    </row>
    <row r="169" spans="1:25" ht="12.75">
      <c r="A169" s="6"/>
      <c r="B169" s="6"/>
      <c r="C169" s="14">
        <v>4410</v>
      </c>
      <c r="D169" s="129" t="s">
        <v>40</v>
      </c>
      <c r="E169" s="6">
        <f t="shared" si="9"/>
        <v>12000</v>
      </c>
      <c r="F169" s="6">
        <v>8600</v>
      </c>
      <c r="G169" s="73">
        <f t="shared" si="8"/>
        <v>71.66666666666667</v>
      </c>
      <c r="H169" s="24"/>
      <c r="I169" s="89"/>
      <c r="J169" s="79">
        <v>8500</v>
      </c>
      <c r="K169" s="6">
        <v>9000</v>
      </c>
      <c r="L169" s="29">
        <f t="shared" si="6"/>
        <v>105.88235294117648</v>
      </c>
      <c r="M169" s="6">
        <v>3500</v>
      </c>
      <c r="N169" s="6">
        <v>4000</v>
      </c>
      <c r="O169" s="29">
        <f t="shared" si="7"/>
        <v>114.28571428571428</v>
      </c>
      <c r="P169" s="6"/>
      <c r="Q169" s="6"/>
      <c r="R169" s="31"/>
      <c r="U169" s="6">
        <v>8540.09</v>
      </c>
      <c r="V169" s="6"/>
      <c r="W169" s="76">
        <f t="shared" si="3"/>
        <v>99.30337209302326</v>
      </c>
      <c r="X169" s="6"/>
      <c r="Y169" s="6"/>
    </row>
    <row r="170" spans="1:25" ht="24">
      <c r="A170" s="6"/>
      <c r="B170" s="6"/>
      <c r="C170" s="14">
        <v>4440</v>
      </c>
      <c r="D170" s="127" t="s">
        <v>43</v>
      </c>
      <c r="E170" s="6">
        <f t="shared" si="9"/>
        <v>107000</v>
      </c>
      <c r="F170" s="6">
        <v>126405</v>
      </c>
      <c r="G170" s="73">
        <f t="shared" si="8"/>
        <v>118.13551401869158</v>
      </c>
      <c r="H170" s="24"/>
      <c r="I170" s="89"/>
      <c r="J170" s="79">
        <v>80500</v>
      </c>
      <c r="K170" s="6">
        <v>62210</v>
      </c>
      <c r="L170" s="29">
        <f t="shared" si="6"/>
        <v>77.27950310559007</v>
      </c>
      <c r="M170" s="6">
        <v>26500</v>
      </c>
      <c r="N170" s="6">
        <v>25760</v>
      </c>
      <c r="O170" s="29">
        <f t="shared" si="7"/>
        <v>97.20754716981132</v>
      </c>
      <c r="P170" s="6"/>
      <c r="Q170" s="6"/>
      <c r="R170" s="31"/>
      <c r="U170" s="211">
        <v>126405</v>
      </c>
      <c r="V170" s="6"/>
      <c r="W170" s="76">
        <f t="shared" si="3"/>
        <v>100</v>
      </c>
      <c r="X170" s="6"/>
      <c r="Y170" s="6"/>
    </row>
    <row r="171" spans="1:25" ht="24.75" customHeight="1">
      <c r="A171" s="47"/>
      <c r="B171" s="47"/>
      <c r="C171" s="159">
        <v>4740</v>
      </c>
      <c r="D171" s="180" t="s">
        <v>132</v>
      </c>
      <c r="E171" s="47"/>
      <c r="F171" s="47">
        <v>5200</v>
      </c>
      <c r="G171" s="77"/>
      <c r="H171" s="48"/>
      <c r="I171" s="264"/>
      <c r="J171" s="197"/>
      <c r="K171" s="47"/>
      <c r="L171" s="265"/>
      <c r="M171" s="47"/>
      <c r="N171" s="47"/>
      <c r="O171" s="265"/>
      <c r="P171" s="47"/>
      <c r="Q171" s="47"/>
      <c r="R171" s="198"/>
      <c r="U171" s="222">
        <v>4991.41</v>
      </c>
      <c r="V171" s="47"/>
      <c r="W171" s="250">
        <f t="shared" si="3"/>
        <v>95.98865384615385</v>
      </c>
      <c r="X171" s="47"/>
      <c r="Y171" s="47"/>
    </row>
    <row r="172" spans="1:25" ht="24.75" customHeight="1">
      <c r="A172" s="6"/>
      <c r="B172" s="6"/>
      <c r="C172" s="14">
        <v>4750</v>
      </c>
      <c r="D172" s="127" t="s">
        <v>141</v>
      </c>
      <c r="E172" s="6"/>
      <c r="F172" s="6">
        <v>9398</v>
      </c>
      <c r="G172" s="24"/>
      <c r="H172" s="24"/>
      <c r="I172" s="24"/>
      <c r="J172" s="6"/>
      <c r="K172" s="6"/>
      <c r="L172" s="29"/>
      <c r="M172" s="6"/>
      <c r="N172" s="6"/>
      <c r="O172" s="29"/>
      <c r="P172" s="6"/>
      <c r="Q172" s="6"/>
      <c r="R172" s="31"/>
      <c r="S172" s="6"/>
      <c r="T172" s="6"/>
      <c r="U172" s="211">
        <v>8932.79</v>
      </c>
      <c r="V172" s="6"/>
      <c r="W172" s="26">
        <f t="shared" si="3"/>
        <v>95.04990423494361</v>
      </c>
      <c r="X172" s="6"/>
      <c r="Y172" s="6"/>
    </row>
    <row r="173" spans="1:25" ht="25.5">
      <c r="A173" s="6"/>
      <c r="B173" s="106">
        <v>80103</v>
      </c>
      <c r="C173" s="6"/>
      <c r="D173" s="10" t="s">
        <v>123</v>
      </c>
      <c r="E173" s="7">
        <f>SUM(E175:E178)</f>
        <v>96900</v>
      </c>
      <c r="F173" s="7">
        <f>SUM(F174:F185)</f>
        <v>629697</v>
      </c>
      <c r="G173" s="70">
        <f t="shared" si="8"/>
        <v>649.8421052631579</v>
      </c>
      <c r="H173" s="25"/>
      <c r="I173" s="88"/>
      <c r="J173" s="78">
        <f>SUM(J174:J185)</f>
        <v>77879</v>
      </c>
      <c r="K173" s="7">
        <f>SUM(K174:K185)</f>
        <v>91790</v>
      </c>
      <c r="L173" s="36">
        <f>K173/J173*100</f>
        <v>117.86232488860927</v>
      </c>
      <c r="M173" s="7">
        <f>SUM(M174:M185)</f>
        <v>25171</v>
      </c>
      <c r="N173" s="7">
        <f>SUM(N174:N185)</f>
        <v>23670</v>
      </c>
      <c r="O173" s="37">
        <f t="shared" si="7"/>
        <v>94.03678836756585</v>
      </c>
      <c r="P173" s="6"/>
      <c r="Q173" s="6"/>
      <c r="R173" s="31"/>
      <c r="U173" s="7">
        <f>SUM(U174:U185)</f>
        <v>573504.67</v>
      </c>
      <c r="V173" s="6"/>
      <c r="W173" s="70">
        <f t="shared" si="3"/>
        <v>91.07629066042875</v>
      </c>
      <c r="X173" s="117">
        <f>SUM(X174:X185)</f>
        <v>34527.28</v>
      </c>
      <c r="Y173" s="6"/>
    </row>
    <row r="174" spans="1:25" ht="24">
      <c r="A174" s="6"/>
      <c r="B174" s="14"/>
      <c r="C174" s="14">
        <v>3020</v>
      </c>
      <c r="D174" s="128" t="s">
        <v>39</v>
      </c>
      <c r="E174" s="19">
        <f aca="true" t="shared" si="10" ref="E174:E185">J174+M174</f>
        <v>250</v>
      </c>
      <c r="F174" s="19">
        <v>37200</v>
      </c>
      <c r="G174" s="75">
        <f t="shared" si="8"/>
        <v>14880.000000000002</v>
      </c>
      <c r="H174" s="29"/>
      <c r="I174" s="90"/>
      <c r="J174" s="79">
        <v>186</v>
      </c>
      <c r="K174" s="6">
        <v>7990</v>
      </c>
      <c r="L174" s="38">
        <f aca="true" t="shared" si="11" ref="L174:L185">K174/J174*100</f>
        <v>4295.698924731182</v>
      </c>
      <c r="M174" s="6">
        <v>64</v>
      </c>
      <c r="N174" s="6">
        <v>1900</v>
      </c>
      <c r="O174" s="29">
        <f t="shared" si="7"/>
        <v>2968.75</v>
      </c>
      <c r="P174" s="6"/>
      <c r="Q174" s="6"/>
      <c r="R174" s="31"/>
      <c r="U174" s="6">
        <v>36957.03</v>
      </c>
      <c r="V174" s="6"/>
      <c r="W174" s="76">
        <f t="shared" si="3"/>
        <v>99.34685483870967</v>
      </c>
      <c r="X174" s="6"/>
      <c r="Y174" s="6"/>
    </row>
    <row r="175" spans="1:25" ht="12.75">
      <c r="A175" s="6"/>
      <c r="B175" s="6"/>
      <c r="C175" s="14">
        <v>4010</v>
      </c>
      <c r="D175" s="132" t="s">
        <v>37</v>
      </c>
      <c r="E175" s="19">
        <f t="shared" si="10"/>
        <v>74298</v>
      </c>
      <c r="F175" s="19">
        <v>419000</v>
      </c>
      <c r="G175" s="73">
        <f t="shared" si="8"/>
        <v>563.9451936795068</v>
      </c>
      <c r="H175" s="24"/>
      <c r="I175" s="89"/>
      <c r="J175" s="79">
        <v>55166</v>
      </c>
      <c r="K175" s="6">
        <v>60000</v>
      </c>
      <c r="L175" s="29">
        <f t="shared" si="11"/>
        <v>108.76264365732516</v>
      </c>
      <c r="M175" s="6">
        <v>19132</v>
      </c>
      <c r="N175" s="6">
        <v>16200</v>
      </c>
      <c r="O175" s="29">
        <f t="shared" si="7"/>
        <v>84.6748902362534</v>
      </c>
      <c r="P175" s="6"/>
      <c r="Q175" s="6"/>
      <c r="R175" s="31"/>
      <c r="U175" s="6">
        <v>382737.88</v>
      </c>
      <c r="V175" s="6"/>
      <c r="W175" s="76">
        <f t="shared" si="3"/>
        <v>91.34555608591886</v>
      </c>
      <c r="X175" s="6"/>
      <c r="Y175" s="6"/>
    </row>
    <row r="176" spans="1:25" ht="12.75">
      <c r="A176" s="6"/>
      <c r="B176" s="6"/>
      <c r="C176" s="14">
        <v>4040</v>
      </c>
      <c r="D176" s="132" t="s">
        <v>38</v>
      </c>
      <c r="E176" s="19">
        <f t="shared" si="10"/>
        <v>5902</v>
      </c>
      <c r="F176" s="19">
        <v>26000</v>
      </c>
      <c r="G176" s="73">
        <f t="shared" si="8"/>
        <v>440.52863436123346</v>
      </c>
      <c r="H176" s="24"/>
      <c r="I176" s="89"/>
      <c r="J176" s="79">
        <v>5320</v>
      </c>
      <c r="K176" s="6">
        <v>5700</v>
      </c>
      <c r="L176" s="29">
        <f t="shared" si="11"/>
        <v>107.14285714285714</v>
      </c>
      <c r="M176" s="6">
        <v>582</v>
      </c>
      <c r="N176" s="6">
        <v>1220</v>
      </c>
      <c r="O176" s="29">
        <f t="shared" si="7"/>
        <v>209.6219931271478</v>
      </c>
      <c r="P176" s="6"/>
      <c r="Q176" s="6"/>
      <c r="R176" s="31"/>
      <c r="U176" s="6">
        <v>25092.95</v>
      </c>
      <c r="V176" s="6"/>
      <c r="W176" s="76">
        <f t="shared" si="3"/>
        <v>96.51134615384616</v>
      </c>
      <c r="X176" s="6">
        <v>29397.6</v>
      </c>
      <c r="Y176" s="6"/>
    </row>
    <row r="177" spans="1:25" ht="12.75">
      <c r="A177" s="6"/>
      <c r="B177" s="6"/>
      <c r="C177" s="14">
        <v>4110</v>
      </c>
      <c r="D177" s="132" t="s">
        <v>59</v>
      </c>
      <c r="E177" s="19">
        <f t="shared" si="10"/>
        <v>14600</v>
      </c>
      <c r="F177" s="19">
        <v>76000</v>
      </c>
      <c r="G177" s="73">
        <f t="shared" si="8"/>
        <v>520.5479452054794</v>
      </c>
      <c r="H177" s="24"/>
      <c r="I177" s="89"/>
      <c r="J177" s="79">
        <v>11248</v>
      </c>
      <c r="K177" s="6">
        <v>12300</v>
      </c>
      <c r="L177" s="29">
        <f t="shared" si="11"/>
        <v>109.35277382645803</v>
      </c>
      <c r="M177" s="6">
        <v>3352</v>
      </c>
      <c r="N177" s="6">
        <v>2900</v>
      </c>
      <c r="O177" s="29">
        <f t="shared" si="7"/>
        <v>86.51551312649165</v>
      </c>
      <c r="P177" s="6"/>
      <c r="Q177" s="6"/>
      <c r="R177" s="31"/>
      <c r="U177" s="6">
        <v>62422.08</v>
      </c>
      <c r="V177" s="6"/>
      <c r="W177" s="76">
        <f t="shared" si="3"/>
        <v>82.13431578947369</v>
      </c>
      <c r="X177" s="6">
        <v>4459.64</v>
      </c>
      <c r="Y177" s="6"/>
    </row>
    <row r="178" spans="1:25" ht="12.75">
      <c r="A178" s="6"/>
      <c r="B178" s="6"/>
      <c r="C178" s="14">
        <v>4120</v>
      </c>
      <c r="D178" s="132" t="s">
        <v>44</v>
      </c>
      <c r="E178" s="19">
        <f t="shared" si="10"/>
        <v>2100</v>
      </c>
      <c r="F178" s="19">
        <v>12800</v>
      </c>
      <c r="G178" s="73">
        <f t="shared" si="8"/>
        <v>609.5238095238095</v>
      </c>
      <c r="H178" s="24"/>
      <c r="I178" s="89"/>
      <c r="J178" s="79">
        <v>1564</v>
      </c>
      <c r="K178" s="6">
        <v>1700</v>
      </c>
      <c r="L178" s="29">
        <f t="shared" si="11"/>
        <v>108.69565217391303</v>
      </c>
      <c r="M178" s="6">
        <v>536</v>
      </c>
      <c r="N178" s="6">
        <v>400</v>
      </c>
      <c r="O178" s="29">
        <f t="shared" si="7"/>
        <v>74.6268656716418</v>
      </c>
      <c r="P178" s="6"/>
      <c r="Q178" s="6"/>
      <c r="R178" s="31"/>
      <c r="U178" s="6">
        <v>8273.64</v>
      </c>
      <c r="V178" s="6"/>
      <c r="W178" s="76">
        <f t="shared" si="3"/>
        <v>64.6378125</v>
      </c>
      <c r="X178" s="6">
        <v>670.04</v>
      </c>
      <c r="Y178" s="6"/>
    </row>
    <row r="179" spans="1:25" ht="12.75">
      <c r="A179" s="6"/>
      <c r="B179" s="6"/>
      <c r="C179" s="14">
        <v>4210</v>
      </c>
      <c r="D179" s="132" t="s">
        <v>41</v>
      </c>
      <c r="E179" s="19"/>
      <c r="F179" s="19">
        <v>7000</v>
      </c>
      <c r="G179" s="73"/>
      <c r="H179" s="24"/>
      <c r="I179" s="89"/>
      <c r="J179" s="79"/>
      <c r="K179" s="6"/>
      <c r="L179" s="29"/>
      <c r="M179" s="6"/>
      <c r="N179" s="6"/>
      <c r="O179" s="29"/>
      <c r="P179" s="6"/>
      <c r="Q179" s="6"/>
      <c r="R179" s="31"/>
      <c r="U179" s="6">
        <v>6962.3</v>
      </c>
      <c r="V179" s="6"/>
      <c r="W179" s="76">
        <f t="shared" si="3"/>
        <v>99.46142857142858</v>
      </c>
      <c r="X179" s="6"/>
      <c r="Y179" s="6"/>
    </row>
    <row r="180" spans="1:25" ht="12.75">
      <c r="A180" s="6"/>
      <c r="B180" s="6"/>
      <c r="C180" s="14">
        <v>4220</v>
      </c>
      <c r="D180" s="132" t="s">
        <v>110</v>
      </c>
      <c r="E180" s="19"/>
      <c r="F180" s="19">
        <v>24100</v>
      </c>
      <c r="G180" s="73"/>
      <c r="H180" s="24"/>
      <c r="I180" s="89"/>
      <c r="J180" s="79"/>
      <c r="K180" s="6"/>
      <c r="L180" s="29"/>
      <c r="M180" s="6"/>
      <c r="N180" s="6"/>
      <c r="O180" s="29"/>
      <c r="P180" s="6"/>
      <c r="Q180" s="6"/>
      <c r="R180" s="31"/>
      <c r="U180" s="6">
        <v>24074.07</v>
      </c>
      <c r="V180" s="6"/>
      <c r="W180" s="76">
        <f t="shared" si="3"/>
        <v>99.89240663900415</v>
      </c>
      <c r="X180" s="6"/>
      <c r="Y180" s="6"/>
    </row>
    <row r="181" spans="1:25" ht="24">
      <c r="A181" s="6"/>
      <c r="B181" s="6"/>
      <c r="C181" s="14">
        <v>4240</v>
      </c>
      <c r="D181" s="128" t="s">
        <v>73</v>
      </c>
      <c r="E181" s="19"/>
      <c r="F181" s="19">
        <v>3797</v>
      </c>
      <c r="G181" s="73"/>
      <c r="H181" s="24"/>
      <c r="I181" s="89"/>
      <c r="J181" s="79"/>
      <c r="K181" s="6"/>
      <c r="L181" s="29"/>
      <c r="M181" s="6"/>
      <c r="N181" s="6"/>
      <c r="O181" s="29"/>
      <c r="P181" s="6"/>
      <c r="Q181" s="6"/>
      <c r="R181" s="31"/>
      <c r="U181" s="211">
        <v>3390.5</v>
      </c>
      <c r="V181" s="6"/>
      <c r="W181" s="76">
        <f t="shared" si="3"/>
        <v>89.29417961548592</v>
      </c>
      <c r="X181" s="6"/>
      <c r="Y181" s="6"/>
    </row>
    <row r="182" spans="1:25" ht="12.75">
      <c r="A182" s="6"/>
      <c r="B182" s="6"/>
      <c r="C182" s="14">
        <v>4280</v>
      </c>
      <c r="D182" s="128" t="s">
        <v>133</v>
      </c>
      <c r="E182" s="19"/>
      <c r="F182" s="19">
        <v>200</v>
      </c>
      <c r="G182" s="73"/>
      <c r="H182" s="24"/>
      <c r="I182" s="89"/>
      <c r="J182" s="79"/>
      <c r="K182" s="6"/>
      <c r="L182" s="29"/>
      <c r="M182" s="6"/>
      <c r="N182" s="6"/>
      <c r="O182" s="29"/>
      <c r="P182" s="6"/>
      <c r="Q182" s="6"/>
      <c r="R182" s="31"/>
      <c r="U182" s="211">
        <v>0</v>
      </c>
      <c r="V182" s="6"/>
      <c r="W182" s="76">
        <f t="shared" si="3"/>
        <v>0</v>
      </c>
      <c r="X182" s="6"/>
      <c r="Y182" s="6"/>
    </row>
    <row r="183" spans="1:25" ht="12.75">
      <c r="A183" s="6"/>
      <c r="B183" s="6"/>
      <c r="C183" s="14">
        <v>4300</v>
      </c>
      <c r="D183" s="128" t="s">
        <v>34</v>
      </c>
      <c r="E183" s="19"/>
      <c r="F183" s="19">
        <v>1100</v>
      </c>
      <c r="G183" s="73"/>
      <c r="H183" s="24"/>
      <c r="I183" s="89"/>
      <c r="J183" s="79"/>
      <c r="K183" s="6"/>
      <c r="L183" s="29"/>
      <c r="M183" s="6"/>
      <c r="N183" s="6"/>
      <c r="O183" s="29"/>
      <c r="P183" s="6"/>
      <c r="Q183" s="6"/>
      <c r="R183" s="31"/>
      <c r="U183" s="6">
        <v>1098.85</v>
      </c>
      <c r="V183" s="6"/>
      <c r="W183" s="76">
        <f t="shared" si="3"/>
        <v>99.89545454545453</v>
      </c>
      <c r="X183" s="6"/>
      <c r="Y183" s="6"/>
    </row>
    <row r="184" spans="1:25" ht="12.75">
      <c r="A184" s="6"/>
      <c r="B184" s="6"/>
      <c r="C184" s="14">
        <v>4410</v>
      </c>
      <c r="D184" s="128" t="s">
        <v>40</v>
      </c>
      <c r="E184" s="19"/>
      <c r="F184" s="19">
        <v>200</v>
      </c>
      <c r="G184" s="73"/>
      <c r="H184" s="24"/>
      <c r="I184" s="89"/>
      <c r="J184" s="79"/>
      <c r="K184" s="6"/>
      <c r="L184" s="29"/>
      <c r="M184" s="6"/>
      <c r="N184" s="6"/>
      <c r="O184" s="29"/>
      <c r="P184" s="6"/>
      <c r="Q184" s="6"/>
      <c r="R184" s="31"/>
      <c r="U184" s="6">
        <v>195.37</v>
      </c>
      <c r="V184" s="6"/>
      <c r="W184" s="76">
        <f t="shared" si="3"/>
        <v>97.685</v>
      </c>
      <c r="X184" s="6"/>
      <c r="Y184" s="6"/>
    </row>
    <row r="185" spans="1:25" ht="24">
      <c r="A185" s="6"/>
      <c r="B185" s="6"/>
      <c r="C185" s="14">
        <v>4440</v>
      </c>
      <c r="D185" s="128" t="s">
        <v>43</v>
      </c>
      <c r="E185" s="19">
        <f t="shared" si="10"/>
        <v>5900</v>
      </c>
      <c r="F185" s="19">
        <v>22300</v>
      </c>
      <c r="G185" s="73">
        <f t="shared" si="8"/>
        <v>377.96610169491527</v>
      </c>
      <c r="H185" s="24"/>
      <c r="I185" s="89"/>
      <c r="J185" s="79">
        <v>4395</v>
      </c>
      <c r="K185" s="6">
        <v>4100</v>
      </c>
      <c r="L185" s="29">
        <f t="shared" si="11"/>
        <v>93.28782707622298</v>
      </c>
      <c r="M185" s="6">
        <v>1505</v>
      </c>
      <c r="N185" s="6">
        <v>1050</v>
      </c>
      <c r="O185" s="29">
        <f t="shared" si="7"/>
        <v>69.76744186046511</v>
      </c>
      <c r="P185" s="6"/>
      <c r="Q185" s="6"/>
      <c r="R185" s="31"/>
      <c r="U185" s="211">
        <v>22300</v>
      </c>
      <c r="V185" s="6"/>
      <c r="W185" s="76">
        <f t="shared" si="3"/>
        <v>100</v>
      </c>
      <c r="X185" s="6"/>
      <c r="Y185" s="6"/>
    </row>
    <row r="186" spans="1:25" ht="12.75">
      <c r="A186" s="6"/>
      <c r="B186" s="106">
        <v>80110</v>
      </c>
      <c r="C186" s="6"/>
      <c r="D186" s="7" t="s">
        <v>66</v>
      </c>
      <c r="E186" s="7">
        <f>SUM(E187:E199)</f>
        <v>390054</v>
      </c>
      <c r="F186" s="7">
        <f>SUM(F187:F199)</f>
        <v>3046233</v>
      </c>
      <c r="G186" s="70">
        <f>F186/E186*100</f>
        <v>780.9772493039425</v>
      </c>
      <c r="H186" s="25"/>
      <c r="I186" s="88"/>
      <c r="J186" s="79"/>
      <c r="K186" s="6"/>
      <c r="L186" s="31"/>
      <c r="M186" s="6"/>
      <c r="N186" s="6"/>
      <c r="O186" s="31"/>
      <c r="P186" s="6"/>
      <c r="Q186" s="6"/>
      <c r="R186" s="31"/>
      <c r="U186" s="212">
        <f>SUM(U187:U199)</f>
        <v>3007448.29</v>
      </c>
      <c r="V186" s="6"/>
      <c r="W186" s="70">
        <f>U186/F186*100</f>
        <v>98.7267976546771</v>
      </c>
      <c r="X186" s="117">
        <f>SUM(X187:X199)</f>
        <v>98559.15999999999</v>
      </c>
      <c r="Y186" s="213"/>
    </row>
    <row r="187" spans="1:25" ht="24">
      <c r="A187" s="6"/>
      <c r="B187" s="6"/>
      <c r="C187" s="14">
        <v>3020</v>
      </c>
      <c r="D187" s="127" t="s">
        <v>39</v>
      </c>
      <c r="E187" s="6">
        <v>3870</v>
      </c>
      <c r="F187" s="6">
        <v>103000</v>
      </c>
      <c r="G187" s="75">
        <f aca="true" t="shared" si="12" ref="G187:G198">F187/E187*100</f>
        <v>2661.4987080103356</v>
      </c>
      <c r="H187" s="29"/>
      <c r="I187" s="90"/>
      <c r="J187" s="79"/>
      <c r="K187" s="6"/>
      <c r="L187" s="31"/>
      <c r="M187" s="6"/>
      <c r="N187" s="6"/>
      <c r="O187" s="31"/>
      <c r="P187" s="6"/>
      <c r="Q187" s="6"/>
      <c r="R187" s="31"/>
      <c r="U187" s="6">
        <v>97499.05</v>
      </c>
      <c r="V187" s="6"/>
      <c r="W187" s="76">
        <f>U187/F187*100</f>
        <v>94.6592718446602</v>
      </c>
      <c r="X187" s="6"/>
      <c r="Y187" s="6"/>
    </row>
    <row r="188" spans="1:25" ht="12.75">
      <c r="A188" s="6"/>
      <c r="B188" s="6"/>
      <c r="C188" s="14">
        <v>4010</v>
      </c>
      <c r="D188" s="129" t="s">
        <v>37</v>
      </c>
      <c r="E188" s="6">
        <v>274000</v>
      </c>
      <c r="F188" s="6">
        <v>1025000</v>
      </c>
      <c r="G188" s="71">
        <f t="shared" si="12"/>
        <v>374.0875912408759</v>
      </c>
      <c r="H188" s="19"/>
      <c r="I188" s="91"/>
      <c r="J188" s="79"/>
      <c r="K188" s="6"/>
      <c r="L188" s="31"/>
      <c r="M188" s="6"/>
      <c r="N188" s="6"/>
      <c r="O188" s="31"/>
      <c r="P188" s="6"/>
      <c r="Q188" s="6"/>
      <c r="R188" s="31"/>
      <c r="U188" s="211">
        <v>1010517.56</v>
      </c>
      <c r="V188" s="6"/>
      <c r="W188" s="76">
        <f aca="true" t="shared" si="13" ref="W188:W303">U188/F188*100</f>
        <v>98.58707902439025</v>
      </c>
      <c r="X188" s="6"/>
      <c r="Y188" s="6"/>
    </row>
    <row r="189" spans="1:25" ht="12.75">
      <c r="A189" s="6"/>
      <c r="B189" s="6"/>
      <c r="C189" s="14">
        <v>4040</v>
      </c>
      <c r="D189" s="129" t="s">
        <v>38</v>
      </c>
      <c r="E189" s="6">
        <v>3663</v>
      </c>
      <c r="F189" s="6">
        <v>84000</v>
      </c>
      <c r="G189" s="71">
        <f t="shared" si="12"/>
        <v>2293.2022932022933</v>
      </c>
      <c r="H189" s="19"/>
      <c r="I189" s="91"/>
      <c r="J189" s="79"/>
      <c r="K189" s="6"/>
      <c r="L189" s="31"/>
      <c r="M189" s="6"/>
      <c r="N189" s="6"/>
      <c r="O189" s="31"/>
      <c r="P189" s="6"/>
      <c r="Q189" s="6"/>
      <c r="R189" s="31"/>
      <c r="U189" s="211">
        <v>79841.18</v>
      </c>
      <c r="V189" s="6"/>
      <c r="W189" s="76">
        <f t="shared" si="13"/>
        <v>95.0490238095238</v>
      </c>
      <c r="X189" s="211">
        <v>83810.4</v>
      </c>
      <c r="Y189" s="6"/>
    </row>
    <row r="190" spans="1:25" ht="12.75">
      <c r="A190" s="6"/>
      <c r="B190" s="6"/>
      <c r="C190" s="14">
        <v>4110</v>
      </c>
      <c r="D190" s="129" t="s">
        <v>59</v>
      </c>
      <c r="E190" s="6">
        <v>53000</v>
      </c>
      <c r="F190" s="6">
        <v>180800</v>
      </c>
      <c r="G190" s="71">
        <f t="shared" si="12"/>
        <v>341.1320754716981</v>
      </c>
      <c r="H190" s="19"/>
      <c r="I190" s="91"/>
      <c r="J190" s="79"/>
      <c r="K190" s="6"/>
      <c r="L190" s="31"/>
      <c r="M190" s="6"/>
      <c r="N190" s="6"/>
      <c r="O190" s="31"/>
      <c r="P190" s="6"/>
      <c r="Q190" s="6"/>
      <c r="R190" s="31"/>
      <c r="U190" s="211">
        <v>175822.48</v>
      </c>
      <c r="V190" s="6"/>
      <c r="W190" s="76">
        <f t="shared" si="13"/>
        <v>97.24694690265487</v>
      </c>
      <c r="X190" s="6">
        <v>12730.76</v>
      </c>
      <c r="Y190" s="6"/>
    </row>
    <row r="191" spans="1:25" ht="12.75">
      <c r="A191" s="6"/>
      <c r="B191" s="6"/>
      <c r="C191" s="14">
        <v>4120</v>
      </c>
      <c r="D191" s="129" t="s">
        <v>44</v>
      </c>
      <c r="E191" s="6">
        <v>7000</v>
      </c>
      <c r="F191" s="6">
        <v>27700</v>
      </c>
      <c r="G191" s="73">
        <f t="shared" si="12"/>
        <v>395.7142857142857</v>
      </c>
      <c r="H191" s="24"/>
      <c r="I191" s="89"/>
      <c r="J191" s="79"/>
      <c r="K191" s="6"/>
      <c r="L191" s="31"/>
      <c r="M191" s="6"/>
      <c r="N191" s="6"/>
      <c r="O191" s="31"/>
      <c r="P191" s="6"/>
      <c r="Q191" s="6"/>
      <c r="R191" s="31"/>
      <c r="U191" s="211">
        <v>27630.09</v>
      </c>
      <c r="V191" s="6"/>
      <c r="W191" s="76">
        <f t="shared" si="13"/>
        <v>99.74761732851985</v>
      </c>
      <c r="X191" s="211">
        <v>2018</v>
      </c>
      <c r="Y191" s="6"/>
    </row>
    <row r="192" spans="1:25" ht="12.75">
      <c r="A192" s="6"/>
      <c r="B192" s="6"/>
      <c r="C192" s="14">
        <v>4210</v>
      </c>
      <c r="D192" s="129" t="s">
        <v>41</v>
      </c>
      <c r="E192" s="6">
        <v>17900</v>
      </c>
      <c r="F192" s="6">
        <v>16000</v>
      </c>
      <c r="G192" s="71">
        <f t="shared" si="12"/>
        <v>89.3854748603352</v>
      </c>
      <c r="H192" s="19"/>
      <c r="I192" s="91"/>
      <c r="J192" s="79"/>
      <c r="K192" s="6"/>
      <c r="L192" s="31"/>
      <c r="M192" s="6"/>
      <c r="N192" s="6"/>
      <c r="O192" s="31"/>
      <c r="P192" s="6"/>
      <c r="Q192" s="6"/>
      <c r="R192" s="31"/>
      <c r="U192" s="211">
        <v>15070.8</v>
      </c>
      <c r="V192" s="6"/>
      <c r="W192" s="76">
        <f t="shared" si="13"/>
        <v>94.1925</v>
      </c>
      <c r="X192" s="6"/>
      <c r="Y192" s="6"/>
    </row>
    <row r="193" spans="1:25" ht="24">
      <c r="A193" s="6"/>
      <c r="B193" s="6"/>
      <c r="C193" s="14">
        <v>4240</v>
      </c>
      <c r="D193" s="127" t="s">
        <v>73</v>
      </c>
      <c r="E193" s="6">
        <v>6921</v>
      </c>
      <c r="F193" s="6">
        <v>5433</v>
      </c>
      <c r="G193" s="71">
        <f t="shared" si="12"/>
        <v>78.50021673168617</v>
      </c>
      <c r="H193" s="19"/>
      <c r="I193" s="91"/>
      <c r="J193" s="79"/>
      <c r="K193" s="6"/>
      <c r="L193" s="31"/>
      <c r="M193" s="6"/>
      <c r="N193" s="6"/>
      <c r="O193" s="31"/>
      <c r="P193" s="6"/>
      <c r="Q193" s="6"/>
      <c r="R193" s="31"/>
      <c r="U193" s="211">
        <v>5432.24</v>
      </c>
      <c r="V193" s="6"/>
      <c r="W193" s="76">
        <f t="shared" si="13"/>
        <v>99.98601141174305</v>
      </c>
      <c r="X193" s="6"/>
      <c r="Y193" s="6"/>
    </row>
    <row r="194" spans="1:25" ht="12.75">
      <c r="A194" s="6"/>
      <c r="B194" s="6"/>
      <c r="C194" s="14">
        <v>4260</v>
      </c>
      <c r="D194" s="127" t="s">
        <v>42</v>
      </c>
      <c r="E194" s="6"/>
      <c r="F194" s="6">
        <v>18200</v>
      </c>
      <c r="G194" s="71"/>
      <c r="H194" s="19"/>
      <c r="I194" s="91"/>
      <c r="J194" s="79"/>
      <c r="K194" s="6"/>
      <c r="L194" s="31"/>
      <c r="M194" s="6"/>
      <c r="N194" s="6"/>
      <c r="O194" s="31"/>
      <c r="P194" s="6"/>
      <c r="Q194" s="6"/>
      <c r="R194" s="31"/>
      <c r="U194" s="211">
        <v>18136.13</v>
      </c>
      <c r="V194" s="6"/>
      <c r="W194" s="76">
        <f t="shared" si="13"/>
        <v>99.64906593406594</v>
      </c>
      <c r="X194" s="6"/>
      <c r="Y194" s="6"/>
    </row>
    <row r="195" spans="1:25" ht="12.75">
      <c r="A195" s="6"/>
      <c r="B195" s="6"/>
      <c r="C195" s="14">
        <v>4270</v>
      </c>
      <c r="D195" s="127" t="s">
        <v>36</v>
      </c>
      <c r="E195" s="6"/>
      <c r="F195" s="6">
        <v>8500</v>
      </c>
      <c r="G195" s="71"/>
      <c r="H195" s="19"/>
      <c r="I195" s="91"/>
      <c r="J195" s="79"/>
      <c r="K195" s="6"/>
      <c r="L195" s="31"/>
      <c r="M195" s="6"/>
      <c r="N195" s="6"/>
      <c r="O195" s="31"/>
      <c r="P195" s="6"/>
      <c r="Q195" s="6"/>
      <c r="R195" s="31"/>
      <c r="U195" s="211">
        <v>8294.4</v>
      </c>
      <c r="V195" s="6"/>
      <c r="W195" s="76">
        <f t="shared" si="13"/>
        <v>97.58117647058823</v>
      </c>
      <c r="X195" s="6"/>
      <c r="Y195" s="6"/>
    </row>
    <row r="196" spans="1:25" ht="12.75">
      <c r="A196" s="6"/>
      <c r="B196" s="6"/>
      <c r="C196" s="14">
        <v>4300</v>
      </c>
      <c r="D196" s="129" t="s">
        <v>58</v>
      </c>
      <c r="E196" s="6">
        <v>11400</v>
      </c>
      <c r="F196" s="6">
        <v>7500</v>
      </c>
      <c r="G196" s="73">
        <f t="shared" si="12"/>
        <v>65.78947368421053</v>
      </c>
      <c r="H196" s="24"/>
      <c r="I196" s="89"/>
      <c r="J196" s="79"/>
      <c r="K196" s="6"/>
      <c r="L196" s="31"/>
      <c r="M196" s="6"/>
      <c r="N196" s="6"/>
      <c r="O196" s="31"/>
      <c r="P196" s="6"/>
      <c r="Q196" s="6"/>
      <c r="R196" s="31"/>
      <c r="U196" s="211">
        <v>7424.49</v>
      </c>
      <c r="V196" s="6"/>
      <c r="W196" s="76">
        <f t="shared" si="13"/>
        <v>98.99319999999999</v>
      </c>
      <c r="X196" s="211"/>
      <c r="Y196" s="211"/>
    </row>
    <row r="197" spans="1:25" ht="12.75">
      <c r="A197" s="6"/>
      <c r="B197" s="6"/>
      <c r="C197" s="14">
        <v>4410</v>
      </c>
      <c r="D197" s="129" t="s">
        <v>40</v>
      </c>
      <c r="E197" s="6"/>
      <c r="F197" s="6">
        <v>2100</v>
      </c>
      <c r="G197" s="73"/>
      <c r="H197" s="24"/>
      <c r="I197" s="89"/>
      <c r="J197" s="79"/>
      <c r="K197" s="6"/>
      <c r="L197" s="31"/>
      <c r="M197" s="6"/>
      <c r="N197" s="6"/>
      <c r="O197" s="31"/>
      <c r="P197" s="6"/>
      <c r="Q197" s="6"/>
      <c r="R197" s="31"/>
      <c r="U197" s="6">
        <v>2086.88</v>
      </c>
      <c r="V197" s="6"/>
      <c r="W197" s="76">
        <f t="shared" si="13"/>
        <v>99.3752380952381</v>
      </c>
      <c r="X197" s="6"/>
      <c r="Y197" s="6"/>
    </row>
    <row r="198" spans="1:25" ht="24">
      <c r="A198" s="6"/>
      <c r="B198" s="6"/>
      <c r="C198" s="14">
        <v>4440</v>
      </c>
      <c r="D198" s="127" t="s">
        <v>43</v>
      </c>
      <c r="E198" s="6">
        <v>12300</v>
      </c>
      <c r="F198" s="6">
        <v>68000</v>
      </c>
      <c r="G198" s="71">
        <f t="shared" si="12"/>
        <v>552.8455284552846</v>
      </c>
      <c r="H198" s="19"/>
      <c r="I198" s="91"/>
      <c r="J198" s="79"/>
      <c r="K198" s="6"/>
      <c r="L198" s="31"/>
      <c r="M198" s="6"/>
      <c r="N198" s="6"/>
      <c r="O198" s="31"/>
      <c r="P198" s="6"/>
      <c r="Q198" s="6"/>
      <c r="R198" s="31"/>
      <c r="U198" s="211">
        <v>68000</v>
      </c>
      <c r="V198" s="6"/>
      <c r="W198" s="76">
        <f t="shared" si="13"/>
        <v>100</v>
      </c>
      <c r="X198" s="6"/>
      <c r="Y198" s="6"/>
    </row>
    <row r="199" spans="1:25" ht="24">
      <c r="A199" s="6"/>
      <c r="B199" s="6"/>
      <c r="C199" s="14">
        <v>6050</v>
      </c>
      <c r="D199" s="127" t="s">
        <v>45</v>
      </c>
      <c r="E199" s="6"/>
      <c r="F199" s="6">
        <v>1500000</v>
      </c>
      <c r="G199" s="19"/>
      <c r="H199" s="19"/>
      <c r="I199" s="19"/>
      <c r="J199" s="6"/>
      <c r="K199" s="6"/>
      <c r="L199" s="31"/>
      <c r="M199" s="6"/>
      <c r="N199" s="6"/>
      <c r="O199" s="31"/>
      <c r="P199" s="6"/>
      <c r="Q199" s="6"/>
      <c r="R199" s="31"/>
      <c r="S199" s="155"/>
      <c r="T199" s="155"/>
      <c r="U199" s="211">
        <v>1491692.99</v>
      </c>
      <c r="V199" s="6"/>
      <c r="W199" s="26">
        <f t="shared" si="13"/>
        <v>99.44619933333333</v>
      </c>
      <c r="X199" s="6"/>
      <c r="Y199" s="6"/>
    </row>
    <row r="200" spans="1:25" ht="12.75">
      <c r="A200" s="6"/>
      <c r="B200" s="106">
        <v>80113</v>
      </c>
      <c r="C200" s="6"/>
      <c r="D200" s="7" t="s">
        <v>67</v>
      </c>
      <c r="E200" s="7">
        <f>SUM(E206)</f>
        <v>195000</v>
      </c>
      <c r="F200" s="7">
        <f>SUM(F201:F208)</f>
        <v>253338</v>
      </c>
      <c r="G200" s="25">
        <f>F200/E200*100</f>
        <v>129.9169230769231</v>
      </c>
      <c r="H200" s="25"/>
      <c r="I200" s="25"/>
      <c r="J200" s="6"/>
      <c r="K200" s="6"/>
      <c r="L200" s="31"/>
      <c r="M200" s="6"/>
      <c r="N200" s="6"/>
      <c r="O200" s="31"/>
      <c r="P200" s="6"/>
      <c r="Q200" s="6"/>
      <c r="R200" s="31"/>
      <c r="S200" s="6"/>
      <c r="T200" s="6"/>
      <c r="U200" s="212">
        <f>SUM(U201:U208)</f>
        <v>252201.36</v>
      </c>
      <c r="V200" s="6"/>
      <c r="W200" s="70">
        <f t="shared" si="13"/>
        <v>99.55133458067877</v>
      </c>
      <c r="X200" s="117">
        <f>SUM(X201:X208)</f>
        <v>4703.46</v>
      </c>
      <c r="Y200" s="6"/>
    </row>
    <row r="201" spans="1:25" ht="12.75">
      <c r="A201" s="6"/>
      <c r="B201" s="106"/>
      <c r="C201" s="14">
        <v>4010</v>
      </c>
      <c r="D201" s="129" t="s">
        <v>37</v>
      </c>
      <c r="E201" s="7"/>
      <c r="F201" s="19">
        <v>49004</v>
      </c>
      <c r="G201" s="70"/>
      <c r="H201" s="25"/>
      <c r="I201" s="88"/>
      <c r="J201" s="79"/>
      <c r="K201" s="6"/>
      <c r="L201" s="31"/>
      <c r="M201" s="6"/>
      <c r="N201" s="6"/>
      <c r="O201" s="31"/>
      <c r="P201" s="6"/>
      <c r="Q201" s="6"/>
      <c r="R201" s="31"/>
      <c r="U201" s="19">
        <v>49003.12</v>
      </c>
      <c r="V201" s="6"/>
      <c r="W201" s="73">
        <f>U201/F201*100</f>
        <v>99.99820422822627</v>
      </c>
      <c r="X201" s="6"/>
      <c r="Y201" s="6"/>
    </row>
    <row r="202" spans="1:25" ht="12.75">
      <c r="A202" s="6"/>
      <c r="B202" s="106"/>
      <c r="C202" s="14">
        <v>4040</v>
      </c>
      <c r="D202" s="129" t="s">
        <v>38</v>
      </c>
      <c r="E202" s="7"/>
      <c r="F202" s="19">
        <v>3788</v>
      </c>
      <c r="G202" s="70"/>
      <c r="H202" s="25"/>
      <c r="I202" s="88"/>
      <c r="J202" s="79"/>
      <c r="K202" s="6"/>
      <c r="L202" s="31"/>
      <c r="M202" s="6"/>
      <c r="N202" s="6"/>
      <c r="O202" s="31"/>
      <c r="P202" s="6"/>
      <c r="Q202" s="6"/>
      <c r="R202" s="31"/>
      <c r="U202" s="223">
        <v>3787.03</v>
      </c>
      <c r="V202" s="6"/>
      <c r="W202" s="73">
        <f>U202/F202*100</f>
        <v>99.97439281942978</v>
      </c>
      <c r="X202" s="211">
        <v>3998.18</v>
      </c>
      <c r="Y202" s="6"/>
    </row>
    <row r="203" spans="1:25" ht="12.75">
      <c r="A203" s="6"/>
      <c r="B203" s="106"/>
      <c r="C203" s="14">
        <v>4110</v>
      </c>
      <c r="D203" s="129" t="s">
        <v>59</v>
      </c>
      <c r="E203" s="7"/>
      <c r="F203" s="19">
        <v>8000</v>
      </c>
      <c r="G203" s="70"/>
      <c r="H203" s="25"/>
      <c r="I203" s="88"/>
      <c r="J203" s="79"/>
      <c r="K203" s="6"/>
      <c r="L203" s="31"/>
      <c r="M203" s="6"/>
      <c r="N203" s="6"/>
      <c r="O203" s="31"/>
      <c r="P203" s="6"/>
      <c r="Q203" s="6"/>
      <c r="R203" s="31"/>
      <c r="U203" s="19">
        <v>7944.95</v>
      </c>
      <c r="V203" s="6"/>
      <c r="W203" s="73">
        <f aca="true" t="shared" si="14" ref="W203:W225">U203/F203*100</f>
        <v>99.311875</v>
      </c>
      <c r="X203" s="6">
        <v>607.32</v>
      </c>
      <c r="Y203" s="6"/>
    </row>
    <row r="204" spans="1:25" ht="12.75">
      <c r="A204" s="6"/>
      <c r="B204" s="106"/>
      <c r="C204" s="14">
        <v>4120</v>
      </c>
      <c r="D204" s="129" t="s">
        <v>44</v>
      </c>
      <c r="E204" s="7"/>
      <c r="F204" s="19">
        <v>1250</v>
      </c>
      <c r="G204" s="70"/>
      <c r="H204" s="25"/>
      <c r="I204" s="88"/>
      <c r="J204" s="79"/>
      <c r="K204" s="6"/>
      <c r="L204" s="31"/>
      <c r="M204" s="6"/>
      <c r="N204" s="6"/>
      <c r="O204" s="31"/>
      <c r="P204" s="6"/>
      <c r="Q204" s="6"/>
      <c r="R204" s="31"/>
      <c r="U204" s="19">
        <v>1248.15</v>
      </c>
      <c r="V204" s="6"/>
      <c r="W204" s="73">
        <f t="shared" si="14"/>
        <v>99.852</v>
      </c>
      <c r="X204" s="6">
        <v>97.96</v>
      </c>
      <c r="Y204" s="6"/>
    </row>
    <row r="205" spans="1:25" ht="12.75">
      <c r="A205" s="6"/>
      <c r="B205" s="106"/>
      <c r="C205" s="14">
        <v>4210</v>
      </c>
      <c r="D205" s="129" t="s">
        <v>41</v>
      </c>
      <c r="E205" s="7"/>
      <c r="F205" s="19">
        <v>30200</v>
      </c>
      <c r="G205" s="70"/>
      <c r="H205" s="25"/>
      <c r="I205" s="88"/>
      <c r="J205" s="79"/>
      <c r="K205" s="6"/>
      <c r="L205" s="31"/>
      <c r="M205" s="6"/>
      <c r="N205" s="6"/>
      <c r="O205" s="31"/>
      <c r="P205" s="6"/>
      <c r="Q205" s="6"/>
      <c r="R205" s="31"/>
      <c r="U205" s="19">
        <v>29366.83</v>
      </c>
      <c r="V205" s="6"/>
      <c r="W205" s="73">
        <f t="shared" si="14"/>
        <v>97.24115894039736</v>
      </c>
      <c r="X205" s="6"/>
      <c r="Y205" s="6"/>
    </row>
    <row r="206" spans="1:25" ht="12.75">
      <c r="A206" s="6"/>
      <c r="B206" s="6"/>
      <c r="C206" s="14">
        <v>4300</v>
      </c>
      <c r="D206" s="129" t="s">
        <v>34</v>
      </c>
      <c r="E206" s="6">
        <v>195000</v>
      </c>
      <c r="F206" s="6">
        <v>158800</v>
      </c>
      <c r="G206" s="73">
        <f>F206/E206*100</f>
        <v>81.43589743589743</v>
      </c>
      <c r="H206" s="24"/>
      <c r="I206" s="89"/>
      <c r="J206" s="79"/>
      <c r="K206" s="6"/>
      <c r="L206" s="31"/>
      <c r="M206" s="6"/>
      <c r="N206" s="6"/>
      <c r="O206" s="31"/>
      <c r="P206" s="6"/>
      <c r="Q206" s="6"/>
      <c r="R206" s="31"/>
      <c r="U206" s="6">
        <v>158732.28</v>
      </c>
      <c r="V206" s="6"/>
      <c r="W206" s="73">
        <f t="shared" si="14"/>
        <v>99.95735516372795</v>
      </c>
      <c r="X206" s="211"/>
      <c r="Y206" s="6"/>
    </row>
    <row r="207" spans="1:25" ht="12.75">
      <c r="A207" s="6"/>
      <c r="B207" s="6"/>
      <c r="C207" s="14">
        <v>4410</v>
      </c>
      <c r="D207" s="129" t="s">
        <v>40</v>
      </c>
      <c r="E207" s="6"/>
      <c r="F207" s="6">
        <v>200</v>
      </c>
      <c r="G207" s="73"/>
      <c r="H207" s="24"/>
      <c r="I207" s="89"/>
      <c r="J207" s="79"/>
      <c r="K207" s="6"/>
      <c r="L207" s="31"/>
      <c r="M207" s="6"/>
      <c r="N207" s="6"/>
      <c r="O207" s="31"/>
      <c r="P207" s="6"/>
      <c r="Q207" s="6"/>
      <c r="R207" s="31"/>
      <c r="U207" s="211">
        <v>23</v>
      </c>
      <c r="V207" s="6"/>
      <c r="W207" s="73">
        <f t="shared" si="14"/>
        <v>11.5</v>
      </c>
      <c r="X207" s="6"/>
      <c r="Y207" s="6"/>
    </row>
    <row r="208" spans="1:25" ht="24">
      <c r="A208" s="6"/>
      <c r="B208" s="6"/>
      <c r="C208" s="14">
        <v>4440</v>
      </c>
      <c r="D208" s="127" t="s">
        <v>43</v>
      </c>
      <c r="E208" s="6"/>
      <c r="F208" s="6">
        <v>2096</v>
      </c>
      <c r="G208" s="73"/>
      <c r="H208" s="24"/>
      <c r="I208" s="89"/>
      <c r="J208" s="79"/>
      <c r="K208" s="6"/>
      <c r="L208" s="31"/>
      <c r="M208" s="6"/>
      <c r="N208" s="6"/>
      <c r="O208" s="31"/>
      <c r="P208" s="6"/>
      <c r="Q208" s="6"/>
      <c r="R208" s="31"/>
      <c r="U208" s="211">
        <v>2096</v>
      </c>
      <c r="V208" s="6"/>
      <c r="W208" s="73">
        <f t="shared" si="14"/>
        <v>100</v>
      </c>
      <c r="X208" s="6"/>
      <c r="Y208" s="6"/>
    </row>
    <row r="209" spans="1:25" ht="25.5">
      <c r="A209" s="6"/>
      <c r="B209" s="133">
        <v>80146</v>
      </c>
      <c r="C209" s="14"/>
      <c r="D209" s="119" t="s">
        <v>105</v>
      </c>
      <c r="E209" s="6"/>
      <c r="F209" s="117">
        <f>SUM(F210:F211)</f>
        <v>28700</v>
      </c>
      <c r="G209" s="73"/>
      <c r="H209" s="24"/>
      <c r="I209" s="89"/>
      <c r="J209" s="79"/>
      <c r="K209" s="6"/>
      <c r="L209" s="31"/>
      <c r="M209" s="6"/>
      <c r="N209" s="6"/>
      <c r="O209" s="31"/>
      <c r="P209" s="6"/>
      <c r="Q209" s="6"/>
      <c r="R209" s="31"/>
      <c r="U209" s="213">
        <f>SUM(U210:U211)</f>
        <v>28273.21</v>
      </c>
      <c r="V209" s="6"/>
      <c r="W209" s="244">
        <f t="shared" si="14"/>
        <v>98.51292682926828</v>
      </c>
      <c r="X209" s="6"/>
      <c r="Y209" s="6"/>
    </row>
    <row r="210" spans="1:25" ht="12.75">
      <c r="A210" s="6"/>
      <c r="B210" s="6"/>
      <c r="C210" s="14">
        <v>4300</v>
      </c>
      <c r="D210" s="129" t="s">
        <v>34</v>
      </c>
      <c r="E210" s="6"/>
      <c r="F210" s="6">
        <v>18050</v>
      </c>
      <c r="G210" s="73"/>
      <c r="H210" s="24"/>
      <c r="I210" s="89"/>
      <c r="J210" s="79"/>
      <c r="K210" s="6"/>
      <c r="L210" s="31"/>
      <c r="M210" s="6"/>
      <c r="N210" s="6"/>
      <c r="O210" s="31"/>
      <c r="P210" s="6"/>
      <c r="Q210" s="6"/>
      <c r="R210" s="31"/>
      <c r="U210" s="211">
        <v>17678.5</v>
      </c>
      <c r="V210" s="6"/>
      <c r="W210" s="73">
        <f t="shared" si="14"/>
        <v>97.94182825484764</v>
      </c>
      <c r="X210" s="6"/>
      <c r="Y210" s="6"/>
    </row>
    <row r="211" spans="1:25" ht="12.75">
      <c r="A211" s="6"/>
      <c r="B211" s="6"/>
      <c r="C211" s="14">
        <v>4410</v>
      </c>
      <c r="D211" s="129" t="s">
        <v>40</v>
      </c>
      <c r="E211" s="6"/>
      <c r="F211" s="6">
        <v>10650</v>
      </c>
      <c r="G211" s="73"/>
      <c r="H211" s="24"/>
      <c r="I211" s="89"/>
      <c r="J211" s="79"/>
      <c r="K211" s="6"/>
      <c r="L211" s="31"/>
      <c r="M211" s="6"/>
      <c r="N211" s="6"/>
      <c r="O211" s="31"/>
      <c r="P211" s="6"/>
      <c r="Q211" s="6"/>
      <c r="R211" s="31"/>
      <c r="U211" s="6">
        <v>10594.71</v>
      </c>
      <c r="V211" s="6"/>
      <c r="W211" s="73">
        <f t="shared" si="14"/>
        <v>99.48084507042253</v>
      </c>
      <c r="X211" s="6"/>
      <c r="Y211" s="6"/>
    </row>
    <row r="212" spans="1:25" ht="12.75">
      <c r="A212" s="6"/>
      <c r="B212" s="133">
        <v>80148</v>
      </c>
      <c r="C212" s="14"/>
      <c r="D212" s="117" t="s">
        <v>143</v>
      </c>
      <c r="E212" s="6"/>
      <c r="F212" s="117">
        <f>SUM(F213:F225)</f>
        <v>207350</v>
      </c>
      <c r="G212" s="73"/>
      <c r="H212" s="24"/>
      <c r="I212" s="89"/>
      <c r="J212" s="79"/>
      <c r="K212" s="6"/>
      <c r="L212" s="31"/>
      <c r="M212" s="6"/>
      <c r="N212" s="6"/>
      <c r="O212" s="31"/>
      <c r="P212" s="6"/>
      <c r="Q212" s="6"/>
      <c r="R212" s="31"/>
      <c r="U212" s="213">
        <f>SUM(U213:U225)</f>
        <v>202146.11000000002</v>
      </c>
      <c r="V212" s="6"/>
      <c r="W212" s="244">
        <f t="shared" si="14"/>
        <v>97.49028695442489</v>
      </c>
      <c r="X212" s="117">
        <f>SUM(X214:X225)</f>
        <v>9145.529999999999</v>
      </c>
      <c r="Y212" s="6"/>
    </row>
    <row r="213" spans="1:25" ht="24">
      <c r="A213" s="6"/>
      <c r="B213" s="133"/>
      <c r="C213" s="14">
        <v>3020</v>
      </c>
      <c r="D213" s="127" t="s">
        <v>39</v>
      </c>
      <c r="E213" s="6"/>
      <c r="F213" s="130">
        <v>2000</v>
      </c>
      <c r="G213" s="73"/>
      <c r="H213" s="24"/>
      <c r="I213" s="89"/>
      <c r="J213" s="79"/>
      <c r="K213" s="6"/>
      <c r="L213" s="31"/>
      <c r="M213" s="6"/>
      <c r="N213" s="6"/>
      <c r="O213" s="31"/>
      <c r="P213" s="6"/>
      <c r="Q213" s="6"/>
      <c r="R213" s="31"/>
      <c r="U213" s="217">
        <v>1550.11</v>
      </c>
      <c r="V213" s="6"/>
      <c r="W213" s="73">
        <f t="shared" si="14"/>
        <v>77.5055</v>
      </c>
      <c r="X213" s="117"/>
      <c r="Y213" s="6"/>
    </row>
    <row r="214" spans="1:25" ht="12.75">
      <c r="A214" s="6"/>
      <c r="B214" s="6"/>
      <c r="C214" s="14">
        <v>4010</v>
      </c>
      <c r="D214" s="129" t="s">
        <v>37</v>
      </c>
      <c r="E214" s="6"/>
      <c r="F214" s="6">
        <v>98000</v>
      </c>
      <c r="G214" s="73"/>
      <c r="H214" s="24"/>
      <c r="I214" s="89"/>
      <c r="J214" s="79"/>
      <c r="K214" s="6"/>
      <c r="L214" s="31"/>
      <c r="M214" s="6"/>
      <c r="N214" s="6"/>
      <c r="O214" s="31"/>
      <c r="P214" s="6"/>
      <c r="Q214" s="6"/>
      <c r="R214" s="31"/>
      <c r="U214" s="6">
        <v>95737.36</v>
      </c>
      <c r="V214" s="6"/>
      <c r="W214" s="73">
        <f t="shared" si="14"/>
        <v>97.69118367346938</v>
      </c>
      <c r="X214" s="6"/>
      <c r="Y214" s="6"/>
    </row>
    <row r="215" spans="1:25" ht="12.75">
      <c r="A215" s="6"/>
      <c r="B215" s="6"/>
      <c r="C215" s="14">
        <v>4040</v>
      </c>
      <c r="D215" s="129" t="s">
        <v>38</v>
      </c>
      <c r="E215" s="6"/>
      <c r="F215" s="6">
        <v>8000</v>
      </c>
      <c r="G215" s="73"/>
      <c r="H215" s="24"/>
      <c r="I215" s="89"/>
      <c r="J215" s="79"/>
      <c r="K215" s="6"/>
      <c r="L215" s="31"/>
      <c r="M215" s="6"/>
      <c r="N215" s="6"/>
      <c r="O215" s="31"/>
      <c r="P215" s="6"/>
      <c r="Q215" s="6"/>
      <c r="R215" s="31"/>
      <c r="U215" s="211">
        <v>7633.64</v>
      </c>
      <c r="V215" s="6"/>
      <c r="W215" s="73">
        <f t="shared" si="14"/>
        <v>95.4205</v>
      </c>
      <c r="X215" s="6">
        <v>7774.16</v>
      </c>
      <c r="Y215" s="6"/>
    </row>
    <row r="216" spans="1:25" ht="12.75">
      <c r="A216" s="6"/>
      <c r="B216" s="6"/>
      <c r="C216" s="14">
        <v>4110</v>
      </c>
      <c r="D216" s="129" t="s">
        <v>59</v>
      </c>
      <c r="E216" s="6"/>
      <c r="F216" s="6">
        <v>16500</v>
      </c>
      <c r="G216" s="73"/>
      <c r="H216" s="24"/>
      <c r="I216" s="89"/>
      <c r="J216" s="79"/>
      <c r="K216" s="6"/>
      <c r="L216" s="31"/>
      <c r="M216" s="6"/>
      <c r="N216" s="6"/>
      <c r="O216" s="31"/>
      <c r="P216" s="6"/>
      <c r="Q216" s="6"/>
      <c r="R216" s="31"/>
      <c r="U216" s="211">
        <v>15104.31</v>
      </c>
      <c r="V216" s="6"/>
      <c r="W216" s="73">
        <f t="shared" si="14"/>
        <v>91.54127272727273</v>
      </c>
      <c r="X216" s="211">
        <v>1180.9</v>
      </c>
      <c r="Y216" s="6"/>
    </row>
    <row r="217" spans="1:25" ht="12.75">
      <c r="A217" s="6"/>
      <c r="B217" s="6"/>
      <c r="C217" s="14">
        <v>4120</v>
      </c>
      <c r="D217" s="129" t="s">
        <v>44</v>
      </c>
      <c r="E217" s="6"/>
      <c r="F217" s="6">
        <v>2600</v>
      </c>
      <c r="G217" s="73"/>
      <c r="H217" s="24"/>
      <c r="I217" s="89"/>
      <c r="J217" s="79"/>
      <c r="K217" s="6"/>
      <c r="L217" s="31"/>
      <c r="M217" s="6"/>
      <c r="N217" s="6"/>
      <c r="O217" s="31"/>
      <c r="P217" s="6"/>
      <c r="Q217" s="6"/>
      <c r="R217" s="31"/>
      <c r="U217" s="6">
        <v>2428.74</v>
      </c>
      <c r="V217" s="6"/>
      <c r="W217" s="73">
        <f t="shared" si="14"/>
        <v>93.41307692307691</v>
      </c>
      <c r="X217" s="6">
        <v>190.47</v>
      </c>
      <c r="Y217" s="6"/>
    </row>
    <row r="218" spans="1:25" ht="12.75">
      <c r="A218" s="6"/>
      <c r="B218" s="6"/>
      <c r="C218" s="14">
        <v>4210</v>
      </c>
      <c r="D218" s="129" t="s">
        <v>41</v>
      </c>
      <c r="E218" s="6"/>
      <c r="F218" s="6">
        <v>6000</v>
      </c>
      <c r="G218" s="73"/>
      <c r="H218" s="24"/>
      <c r="I218" s="89"/>
      <c r="J218" s="79"/>
      <c r="K218" s="6"/>
      <c r="L218" s="31"/>
      <c r="M218" s="6"/>
      <c r="N218" s="6"/>
      <c r="O218" s="31"/>
      <c r="P218" s="6"/>
      <c r="Q218" s="6"/>
      <c r="R218" s="31"/>
      <c r="U218" s="6">
        <v>5910.71</v>
      </c>
      <c r="V218" s="6"/>
      <c r="W218" s="73">
        <f t="shared" si="14"/>
        <v>98.51183333333333</v>
      </c>
      <c r="X218" s="6"/>
      <c r="Y218" s="6"/>
    </row>
    <row r="219" spans="1:25" ht="12.75">
      <c r="A219" s="6"/>
      <c r="B219" s="6"/>
      <c r="C219" s="14">
        <v>4220</v>
      </c>
      <c r="D219" s="129" t="s">
        <v>110</v>
      </c>
      <c r="E219" s="6"/>
      <c r="F219" s="6">
        <v>65000</v>
      </c>
      <c r="G219" s="73"/>
      <c r="H219" s="24"/>
      <c r="I219" s="89"/>
      <c r="J219" s="79"/>
      <c r="K219" s="6"/>
      <c r="L219" s="31"/>
      <c r="M219" s="6"/>
      <c r="N219" s="6"/>
      <c r="O219" s="31"/>
      <c r="P219" s="6"/>
      <c r="Q219" s="6"/>
      <c r="R219" s="31"/>
      <c r="U219" s="6">
        <v>64958.67</v>
      </c>
      <c r="V219" s="6"/>
      <c r="W219" s="73">
        <f t="shared" si="14"/>
        <v>99.93641538461539</v>
      </c>
      <c r="X219" s="6"/>
      <c r="Y219" s="6"/>
    </row>
    <row r="220" spans="1:25" ht="12.75">
      <c r="A220" s="6"/>
      <c r="B220" s="6"/>
      <c r="C220" s="14">
        <v>4260</v>
      </c>
      <c r="D220" s="129" t="s">
        <v>42</v>
      </c>
      <c r="E220" s="6"/>
      <c r="F220" s="6">
        <v>4100</v>
      </c>
      <c r="G220" s="73"/>
      <c r="H220" s="24"/>
      <c r="I220" s="89"/>
      <c r="J220" s="79"/>
      <c r="K220" s="6"/>
      <c r="L220" s="31"/>
      <c r="M220" s="6"/>
      <c r="N220" s="6"/>
      <c r="O220" s="31"/>
      <c r="P220" s="6"/>
      <c r="Q220" s="6"/>
      <c r="R220" s="31"/>
      <c r="U220" s="211">
        <v>4092.63</v>
      </c>
      <c r="V220" s="6"/>
      <c r="W220" s="73">
        <f t="shared" si="14"/>
        <v>99.82024390243903</v>
      </c>
      <c r="X220" s="6"/>
      <c r="Y220" s="6"/>
    </row>
    <row r="221" spans="1:25" ht="12.75">
      <c r="A221" s="6"/>
      <c r="B221" s="6"/>
      <c r="C221" s="14">
        <v>4270</v>
      </c>
      <c r="D221" s="129" t="s">
        <v>36</v>
      </c>
      <c r="E221" s="6"/>
      <c r="F221" s="6">
        <v>400</v>
      </c>
      <c r="G221" s="73"/>
      <c r="H221" s="24"/>
      <c r="I221" s="89"/>
      <c r="J221" s="79"/>
      <c r="K221" s="6"/>
      <c r="L221" s="31"/>
      <c r="M221" s="6"/>
      <c r="N221" s="6"/>
      <c r="O221" s="31"/>
      <c r="P221" s="6"/>
      <c r="Q221" s="6"/>
      <c r="R221" s="31"/>
      <c r="U221" s="211">
        <v>305</v>
      </c>
      <c r="V221" s="6"/>
      <c r="W221" s="73">
        <f t="shared" si="14"/>
        <v>76.25</v>
      </c>
      <c r="X221" s="6"/>
      <c r="Y221" s="6"/>
    </row>
    <row r="222" spans="1:25" ht="12.75">
      <c r="A222" s="6"/>
      <c r="B222" s="6"/>
      <c r="C222" s="14">
        <v>4280</v>
      </c>
      <c r="D222" s="129" t="s">
        <v>133</v>
      </c>
      <c r="E222" s="6"/>
      <c r="F222" s="6">
        <v>50</v>
      </c>
      <c r="G222" s="73"/>
      <c r="H222" s="24"/>
      <c r="I222" s="89"/>
      <c r="J222" s="79"/>
      <c r="K222" s="6"/>
      <c r="L222" s="31"/>
      <c r="M222" s="6"/>
      <c r="N222" s="6"/>
      <c r="O222" s="31"/>
      <c r="P222" s="6"/>
      <c r="Q222" s="6"/>
      <c r="R222" s="31"/>
      <c r="U222" s="211">
        <v>50</v>
      </c>
      <c r="V222" s="6"/>
      <c r="W222" s="73">
        <f t="shared" si="14"/>
        <v>100</v>
      </c>
      <c r="X222" s="6"/>
      <c r="Y222" s="6"/>
    </row>
    <row r="223" spans="1:25" ht="12.75">
      <c r="A223" s="6"/>
      <c r="B223" s="6"/>
      <c r="C223" s="14">
        <v>4300</v>
      </c>
      <c r="D223" s="129" t="s">
        <v>34</v>
      </c>
      <c r="E223" s="6"/>
      <c r="F223" s="6">
        <v>400</v>
      </c>
      <c r="G223" s="73"/>
      <c r="H223" s="24"/>
      <c r="I223" s="89"/>
      <c r="J223" s="79"/>
      <c r="K223" s="6"/>
      <c r="L223" s="31"/>
      <c r="M223" s="6"/>
      <c r="N223" s="6"/>
      <c r="O223" s="31"/>
      <c r="P223" s="6"/>
      <c r="Q223" s="6"/>
      <c r="R223" s="31"/>
      <c r="U223" s="6">
        <v>278</v>
      </c>
      <c r="V223" s="6"/>
      <c r="W223" s="73">
        <f t="shared" si="14"/>
        <v>69.5</v>
      </c>
      <c r="X223" s="6"/>
      <c r="Y223" s="6"/>
    </row>
    <row r="224" spans="1:25" ht="12.75">
      <c r="A224" s="6"/>
      <c r="B224" s="6"/>
      <c r="C224" s="14">
        <v>4410</v>
      </c>
      <c r="D224" s="129" t="s">
        <v>40</v>
      </c>
      <c r="E224" s="6"/>
      <c r="F224" s="6">
        <v>300</v>
      </c>
      <c r="G224" s="73"/>
      <c r="H224" s="24"/>
      <c r="I224" s="89"/>
      <c r="J224" s="79"/>
      <c r="K224" s="6"/>
      <c r="L224" s="31"/>
      <c r="M224" s="6"/>
      <c r="N224" s="6"/>
      <c r="O224" s="31"/>
      <c r="P224" s="6"/>
      <c r="Q224" s="6"/>
      <c r="R224" s="31"/>
      <c r="U224" s="6">
        <v>96.94</v>
      </c>
      <c r="V224" s="6"/>
      <c r="W224" s="73">
        <f t="shared" si="14"/>
        <v>32.31333333333333</v>
      </c>
      <c r="X224" s="6"/>
      <c r="Y224" s="6"/>
    </row>
    <row r="225" spans="1:25" ht="24">
      <c r="A225" s="6"/>
      <c r="B225" s="6"/>
      <c r="C225" s="14">
        <v>4440</v>
      </c>
      <c r="D225" s="127" t="s">
        <v>43</v>
      </c>
      <c r="E225" s="6"/>
      <c r="F225" s="6">
        <v>4000</v>
      </c>
      <c r="G225" s="73"/>
      <c r="H225" s="24"/>
      <c r="I225" s="89"/>
      <c r="J225" s="79"/>
      <c r="K225" s="6"/>
      <c r="L225" s="31"/>
      <c r="M225" s="6"/>
      <c r="N225" s="6"/>
      <c r="O225" s="31"/>
      <c r="P225" s="6"/>
      <c r="Q225" s="6"/>
      <c r="R225" s="31"/>
      <c r="U225" s="211">
        <v>4000</v>
      </c>
      <c r="V225" s="6"/>
      <c r="W225" s="73">
        <f t="shared" si="14"/>
        <v>100</v>
      </c>
      <c r="X225" s="6"/>
      <c r="Y225" s="6"/>
    </row>
    <row r="226" spans="1:25" ht="12.75">
      <c r="A226" s="6"/>
      <c r="B226" s="106">
        <v>80195</v>
      </c>
      <c r="C226" s="6"/>
      <c r="D226" s="7" t="s">
        <v>7</v>
      </c>
      <c r="E226" s="7">
        <f>SUM(E227:E227)</f>
        <v>1950</v>
      </c>
      <c r="F226" s="7">
        <f>SUM(F227:F229)</f>
        <v>4200</v>
      </c>
      <c r="G226" s="70">
        <f>F226/E226*100</f>
        <v>215.3846153846154</v>
      </c>
      <c r="H226" s="25"/>
      <c r="I226" s="88"/>
      <c r="J226" s="79"/>
      <c r="K226" s="6"/>
      <c r="L226" s="31"/>
      <c r="M226" s="6"/>
      <c r="N226" s="6"/>
      <c r="O226" s="31"/>
      <c r="P226" s="6"/>
      <c r="Q226" s="6"/>
      <c r="R226" s="31"/>
      <c r="U226" s="212">
        <f>SUM(U227:U229)</f>
        <v>1340.94</v>
      </c>
      <c r="V226" s="6"/>
      <c r="W226" s="70">
        <f t="shared" si="13"/>
        <v>31.927142857142858</v>
      </c>
      <c r="X226" s="6"/>
      <c r="Y226" s="6"/>
    </row>
    <row r="227" spans="1:25" ht="24">
      <c r="A227" s="6"/>
      <c r="B227" s="14"/>
      <c r="C227" s="14">
        <v>3040</v>
      </c>
      <c r="D227" s="128" t="s">
        <v>121</v>
      </c>
      <c r="E227" s="19">
        <v>1950</v>
      </c>
      <c r="F227" s="19">
        <v>1200</v>
      </c>
      <c r="G227" s="73">
        <f>F227/E227*100</f>
        <v>61.53846153846154</v>
      </c>
      <c r="H227" s="24"/>
      <c r="I227" s="89"/>
      <c r="J227" s="79"/>
      <c r="K227" s="6"/>
      <c r="L227" s="31"/>
      <c r="M227" s="6"/>
      <c r="N227" s="6"/>
      <c r="O227" s="31"/>
      <c r="P227" s="6"/>
      <c r="Q227" s="6"/>
      <c r="R227" s="31"/>
      <c r="U227" s="211">
        <v>1200</v>
      </c>
      <c r="V227" s="6"/>
      <c r="W227" s="76">
        <f t="shared" si="13"/>
        <v>100</v>
      </c>
      <c r="X227" s="6"/>
      <c r="Y227" s="6"/>
    </row>
    <row r="228" spans="1:25" ht="12.75">
      <c r="A228" s="6"/>
      <c r="B228" s="14"/>
      <c r="C228" s="14">
        <v>4170</v>
      </c>
      <c r="D228" s="128" t="s">
        <v>120</v>
      </c>
      <c r="E228" s="19"/>
      <c r="F228" s="19">
        <v>1500</v>
      </c>
      <c r="G228" s="73"/>
      <c r="H228" s="24"/>
      <c r="I228" s="89"/>
      <c r="J228" s="79"/>
      <c r="K228" s="6"/>
      <c r="L228" s="31"/>
      <c r="M228" s="6"/>
      <c r="N228" s="6"/>
      <c r="O228" s="31"/>
      <c r="P228" s="6"/>
      <c r="Q228" s="6"/>
      <c r="R228" s="31"/>
      <c r="U228" s="211">
        <v>0</v>
      </c>
      <c r="V228" s="6"/>
      <c r="W228" s="76">
        <f t="shared" si="13"/>
        <v>0</v>
      </c>
      <c r="X228" s="6"/>
      <c r="Y228" s="6"/>
    </row>
    <row r="229" spans="1:25" ht="12.75">
      <c r="A229" s="6"/>
      <c r="B229" s="14"/>
      <c r="C229" s="14">
        <v>4210</v>
      </c>
      <c r="D229" s="128" t="s">
        <v>41</v>
      </c>
      <c r="E229" s="19"/>
      <c r="F229" s="19">
        <v>1500</v>
      </c>
      <c r="G229" s="73"/>
      <c r="H229" s="24"/>
      <c r="I229" s="89"/>
      <c r="J229" s="79"/>
      <c r="K229" s="6"/>
      <c r="L229" s="31"/>
      <c r="M229" s="6"/>
      <c r="N229" s="6"/>
      <c r="O229" s="31"/>
      <c r="P229" s="6"/>
      <c r="Q229" s="6"/>
      <c r="R229" s="31"/>
      <c r="U229" s="211">
        <v>140.94</v>
      </c>
      <c r="V229" s="6"/>
      <c r="W229" s="76">
        <f t="shared" si="13"/>
        <v>9.396</v>
      </c>
      <c r="X229" s="6"/>
      <c r="Y229" s="6"/>
    </row>
    <row r="230" spans="1:25" ht="12.75">
      <c r="A230" s="104">
        <v>851</v>
      </c>
      <c r="B230" s="6"/>
      <c r="C230" s="6"/>
      <c r="D230" s="5" t="s">
        <v>68</v>
      </c>
      <c r="E230" s="17">
        <f>E235</f>
        <v>45400</v>
      </c>
      <c r="F230" s="17">
        <f>F235+F231</f>
        <v>86700</v>
      </c>
      <c r="G230" s="65">
        <f>F230/E230*100</f>
        <v>190.96916299559473</v>
      </c>
      <c r="H230" s="20"/>
      <c r="I230" s="92"/>
      <c r="J230" s="79"/>
      <c r="K230" s="6"/>
      <c r="L230" s="31"/>
      <c r="M230" s="6"/>
      <c r="N230" s="6"/>
      <c r="O230" s="31"/>
      <c r="P230" s="6"/>
      <c r="Q230" s="6"/>
      <c r="R230" s="31"/>
      <c r="S230" s="115"/>
      <c r="T230" s="115"/>
      <c r="U230" s="216">
        <f>U235+U231</f>
        <v>86537.57</v>
      </c>
      <c r="V230" s="6"/>
      <c r="W230" s="248">
        <f t="shared" si="13"/>
        <v>99.81265282583622</v>
      </c>
      <c r="X230" s="6"/>
      <c r="Y230" s="6"/>
    </row>
    <row r="231" spans="1:25" ht="12.75">
      <c r="A231" s="104"/>
      <c r="B231" s="133">
        <v>85153</v>
      </c>
      <c r="C231" s="6"/>
      <c r="D231" s="117" t="s">
        <v>129</v>
      </c>
      <c r="E231" s="17"/>
      <c r="F231" s="123">
        <f>SUM(F232:F234)</f>
        <v>7840</v>
      </c>
      <c r="G231" s="142"/>
      <c r="H231" s="121"/>
      <c r="I231" s="224"/>
      <c r="J231" s="144"/>
      <c r="K231" s="120"/>
      <c r="L231" s="145"/>
      <c r="M231" s="146"/>
      <c r="N231" s="146"/>
      <c r="O231" s="145"/>
      <c r="P231" s="146"/>
      <c r="Q231" s="146"/>
      <c r="R231" s="145"/>
      <c r="S231" s="225"/>
      <c r="T231" s="225"/>
      <c r="U231" s="219">
        <f>SUM(U232:U234)</f>
        <v>7802.13</v>
      </c>
      <c r="V231" s="146"/>
      <c r="W231" s="134">
        <f t="shared" si="13"/>
        <v>99.51696428571428</v>
      </c>
      <c r="X231" s="6"/>
      <c r="Y231" s="6"/>
    </row>
    <row r="232" spans="1:25" ht="12.75">
      <c r="A232" s="104"/>
      <c r="B232" s="133"/>
      <c r="C232" s="14">
        <v>3110</v>
      </c>
      <c r="D232" s="130" t="s">
        <v>69</v>
      </c>
      <c r="E232" s="17"/>
      <c r="F232" s="120">
        <v>1320</v>
      </c>
      <c r="G232" s="142"/>
      <c r="H232" s="121"/>
      <c r="I232" s="224"/>
      <c r="J232" s="144"/>
      <c r="K232" s="120"/>
      <c r="L232" s="145"/>
      <c r="M232" s="146"/>
      <c r="N232" s="146"/>
      <c r="O232" s="145"/>
      <c r="P232" s="146"/>
      <c r="Q232" s="146"/>
      <c r="R232" s="145"/>
      <c r="S232" s="225"/>
      <c r="T232" s="225"/>
      <c r="U232" s="220">
        <v>1318.97</v>
      </c>
      <c r="V232" s="146"/>
      <c r="W232" s="142">
        <f t="shared" si="13"/>
        <v>99.9219696969697</v>
      </c>
      <c r="X232" s="6"/>
      <c r="Y232" s="6"/>
    </row>
    <row r="233" spans="1:25" ht="12.75">
      <c r="A233" s="104"/>
      <c r="B233" s="6"/>
      <c r="C233" s="14">
        <v>4210</v>
      </c>
      <c r="D233" s="130" t="s">
        <v>41</v>
      </c>
      <c r="E233" s="17"/>
      <c r="F233" s="146">
        <v>3850</v>
      </c>
      <c r="G233" s="168"/>
      <c r="H233" s="226"/>
      <c r="I233" s="227"/>
      <c r="J233" s="171"/>
      <c r="K233" s="146"/>
      <c r="L233" s="145"/>
      <c r="M233" s="146"/>
      <c r="N233" s="146"/>
      <c r="O233" s="145"/>
      <c r="P233" s="146"/>
      <c r="Q233" s="146"/>
      <c r="R233" s="145"/>
      <c r="S233" s="225"/>
      <c r="T233" s="225"/>
      <c r="U233" s="229">
        <v>3845.92</v>
      </c>
      <c r="V233" s="146"/>
      <c r="W233" s="168">
        <f t="shared" si="13"/>
        <v>99.89402597402598</v>
      </c>
      <c r="X233" s="6"/>
      <c r="Y233" s="6"/>
    </row>
    <row r="234" spans="1:25" ht="12.75">
      <c r="A234" s="104"/>
      <c r="B234" s="6"/>
      <c r="C234" s="14">
        <v>4300</v>
      </c>
      <c r="D234" s="130" t="s">
        <v>34</v>
      </c>
      <c r="E234" s="17"/>
      <c r="F234" s="146">
        <v>2670</v>
      </c>
      <c r="G234" s="168"/>
      <c r="H234" s="226"/>
      <c r="I234" s="227"/>
      <c r="J234" s="171"/>
      <c r="K234" s="146"/>
      <c r="L234" s="145"/>
      <c r="M234" s="146"/>
      <c r="N234" s="146"/>
      <c r="O234" s="145"/>
      <c r="P234" s="146"/>
      <c r="Q234" s="146"/>
      <c r="R234" s="145"/>
      <c r="S234" s="225"/>
      <c r="T234" s="225"/>
      <c r="U234" s="229">
        <v>2637.24</v>
      </c>
      <c r="V234" s="146"/>
      <c r="W234" s="168">
        <f t="shared" si="13"/>
        <v>98.77303370786517</v>
      </c>
      <c r="X234" s="6"/>
      <c r="Y234" s="6"/>
    </row>
    <row r="235" spans="1:25" ht="12.75">
      <c r="A235" s="14"/>
      <c r="B235" s="106">
        <v>85154</v>
      </c>
      <c r="C235" s="6"/>
      <c r="D235" s="7" t="s">
        <v>76</v>
      </c>
      <c r="E235" s="15">
        <f>SUM(E236:E239)</f>
        <v>45400</v>
      </c>
      <c r="F235" s="15">
        <f>SUM(F236:F240)</f>
        <v>78860</v>
      </c>
      <c r="G235" s="74">
        <f>F235/E235*100</f>
        <v>173.70044052863435</v>
      </c>
      <c r="H235" s="16"/>
      <c r="I235" s="93"/>
      <c r="J235" s="79"/>
      <c r="K235" s="6"/>
      <c r="L235" s="31"/>
      <c r="M235" s="6"/>
      <c r="N235" s="6"/>
      <c r="O235" s="31"/>
      <c r="P235" s="6"/>
      <c r="Q235" s="6"/>
      <c r="R235" s="31"/>
      <c r="U235" s="212">
        <f>SUM(U236:U240)</f>
        <v>78735.44</v>
      </c>
      <c r="V235" s="6"/>
      <c r="W235" s="70">
        <f t="shared" si="13"/>
        <v>99.8420492011159</v>
      </c>
      <c r="X235" s="6"/>
      <c r="Y235" s="6"/>
    </row>
    <row r="236" spans="1:25" ht="12.75">
      <c r="A236" s="14"/>
      <c r="B236" s="6"/>
      <c r="C236" s="14">
        <v>3110</v>
      </c>
      <c r="D236" s="132" t="s">
        <v>69</v>
      </c>
      <c r="E236" s="23">
        <v>400</v>
      </c>
      <c r="F236" s="23">
        <v>19480</v>
      </c>
      <c r="G236" s="67">
        <f>F236/E236*100</f>
        <v>4870</v>
      </c>
      <c r="H236" s="21"/>
      <c r="I236" s="94"/>
      <c r="J236" s="79"/>
      <c r="K236" s="6"/>
      <c r="L236" s="31"/>
      <c r="M236" s="6"/>
      <c r="N236" s="6"/>
      <c r="O236" s="31"/>
      <c r="P236" s="6"/>
      <c r="Q236" s="6"/>
      <c r="R236" s="31"/>
      <c r="U236" s="6">
        <v>19412.11</v>
      </c>
      <c r="V236" s="6"/>
      <c r="W236" s="76">
        <f t="shared" si="13"/>
        <v>99.65148870636551</v>
      </c>
      <c r="X236" s="6"/>
      <c r="Y236" s="6"/>
    </row>
    <row r="237" spans="1:25" ht="12.75">
      <c r="A237" s="14"/>
      <c r="B237" s="6"/>
      <c r="C237" s="14">
        <v>4170</v>
      </c>
      <c r="D237" s="132" t="s">
        <v>120</v>
      </c>
      <c r="E237" s="23"/>
      <c r="F237" s="23">
        <v>1430</v>
      </c>
      <c r="G237" s="67"/>
      <c r="H237" s="21"/>
      <c r="I237" s="94"/>
      <c r="J237" s="79"/>
      <c r="K237" s="6"/>
      <c r="L237" s="31"/>
      <c r="M237" s="6"/>
      <c r="N237" s="6"/>
      <c r="O237" s="31"/>
      <c r="P237" s="6"/>
      <c r="Q237" s="6"/>
      <c r="R237" s="31"/>
      <c r="U237" s="211">
        <v>1428</v>
      </c>
      <c r="V237" s="6"/>
      <c r="W237" s="76">
        <f t="shared" si="13"/>
        <v>99.86013986013987</v>
      </c>
      <c r="X237" s="6"/>
      <c r="Y237" s="6"/>
    </row>
    <row r="238" spans="1:25" ht="12.75">
      <c r="A238" s="14"/>
      <c r="B238" s="6"/>
      <c r="C238" s="14">
        <v>4210</v>
      </c>
      <c r="D238" s="132" t="s">
        <v>41</v>
      </c>
      <c r="E238" s="23">
        <v>5000</v>
      </c>
      <c r="F238" s="23">
        <v>9970</v>
      </c>
      <c r="G238" s="67">
        <f>F238/E238*100</f>
        <v>199.4</v>
      </c>
      <c r="H238" s="21"/>
      <c r="I238" s="94"/>
      <c r="J238" s="79"/>
      <c r="K238" s="6"/>
      <c r="L238" s="31"/>
      <c r="M238" s="6"/>
      <c r="N238" s="6"/>
      <c r="O238" s="31"/>
      <c r="P238" s="6"/>
      <c r="Q238" s="6"/>
      <c r="R238" s="31"/>
      <c r="U238" s="6">
        <v>9933.31</v>
      </c>
      <c r="V238" s="6"/>
      <c r="W238" s="76">
        <f t="shared" si="13"/>
        <v>99.63199598796389</v>
      </c>
      <c r="X238" s="6"/>
      <c r="Y238" s="6"/>
    </row>
    <row r="239" spans="1:25" ht="12.75">
      <c r="A239" s="14"/>
      <c r="B239" s="6"/>
      <c r="C239" s="14">
        <v>4300</v>
      </c>
      <c r="D239" s="132" t="s">
        <v>34</v>
      </c>
      <c r="E239" s="23">
        <v>40000</v>
      </c>
      <c r="F239" s="23">
        <v>47530</v>
      </c>
      <c r="G239" s="67">
        <f>F239/E239*100</f>
        <v>118.825</v>
      </c>
      <c r="H239" s="21"/>
      <c r="I239" s="94"/>
      <c r="J239" s="79"/>
      <c r="K239" s="6"/>
      <c r="L239" s="31"/>
      <c r="M239" s="6"/>
      <c r="N239" s="6"/>
      <c r="O239" s="31"/>
      <c r="P239" s="6"/>
      <c r="Q239" s="6"/>
      <c r="R239" s="31"/>
      <c r="U239" s="6">
        <v>47522.02</v>
      </c>
      <c r="V239" s="6"/>
      <c r="W239" s="76">
        <f t="shared" si="13"/>
        <v>99.98321060382915</v>
      </c>
      <c r="X239" s="6"/>
      <c r="Y239" s="6"/>
    </row>
    <row r="240" spans="1:25" ht="24">
      <c r="A240" s="14"/>
      <c r="B240" s="6"/>
      <c r="C240" s="14">
        <v>4610</v>
      </c>
      <c r="D240" s="127" t="s">
        <v>104</v>
      </c>
      <c r="E240" s="23"/>
      <c r="F240" s="23">
        <v>450</v>
      </c>
      <c r="G240" s="67"/>
      <c r="H240" s="21"/>
      <c r="I240" s="94"/>
      <c r="J240" s="79"/>
      <c r="K240" s="6"/>
      <c r="L240" s="31"/>
      <c r="M240" s="6"/>
      <c r="N240" s="6"/>
      <c r="O240" s="31"/>
      <c r="P240" s="6"/>
      <c r="Q240" s="6"/>
      <c r="R240" s="31"/>
      <c r="U240" s="211">
        <v>440</v>
      </c>
      <c r="V240" s="6"/>
      <c r="W240" s="76">
        <f t="shared" si="13"/>
        <v>97.77777777777777</v>
      </c>
      <c r="X240" s="6"/>
      <c r="Y240" s="6"/>
    </row>
    <row r="241" spans="1:25" ht="12.75">
      <c r="A241" s="104">
        <v>852</v>
      </c>
      <c r="B241" s="6"/>
      <c r="C241" s="6"/>
      <c r="D241" s="5" t="s">
        <v>113</v>
      </c>
      <c r="E241" s="17" t="e">
        <f>E260+E262+#REF!+E266</f>
        <v>#REF!</v>
      </c>
      <c r="F241" s="17">
        <f>F242+F258+F260+F262+F266+F284+F264</f>
        <v>2686185</v>
      </c>
      <c r="G241" s="65" t="e">
        <f>F241/E241*100</f>
        <v>#REF!</v>
      </c>
      <c r="H241" s="81">
        <f>H242+H258+H260+H266+H284</f>
        <v>1991800</v>
      </c>
      <c r="I241" s="95"/>
      <c r="J241" s="79"/>
      <c r="K241" s="6"/>
      <c r="L241" s="31"/>
      <c r="M241" s="6"/>
      <c r="N241" s="6"/>
      <c r="O241" s="31"/>
      <c r="P241" s="6"/>
      <c r="Q241" s="6"/>
      <c r="R241" s="31"/>
      <c r="U241" s="216">
        <f>U242+U258+U260+U262+U266+U284+U264</f>
        <v>2643274.66</v>
      </c>
      <c r="V241" s="216">
        <f>V242+V258+V260+V266+V284</f>
        <v>1972675.9099999997</v>
      </c>
      <c r="W241" s="248">
        <f t="shared" si="13"/>
        <v>98.40255455227395</v>
      </c>
      <c r="X241" s="221">
        <f>X242+X266</f>
        <v>21393.61</v>
      </c>
      <c r="Y241" s="6"/>
    </row>
    <row r="242" spans="1:25" ht="54.75" customHeight="1">
      <c r="A242" s="104"/>
      <c r="B242" s="133">
        <v>85212</v>
      </c>
      <c r="C242" s="6"/>
      <c r="D242" s="119" t="s">
        <v>171</v>
      </c>
      <c r="E242" s="17"/>
      <c r="F242" s="123">
        <f>SUM(F243:F257)</f>
        <v>2003059</v>
      </c>
      <c r="G242" s="102">
        <f aca="true" t="shared" si="15" ref="G242:T242">SUM(G243:G257)</f>
        <v>0</v>
      </c>
      <c r="H242" s="123">
        <f t="shared" si="15"/>
        <v>1980000</v>
      </c>
      <c r="I242" s="102">
        <f t="shared" si="15"/>
        <v>0</v>
      </c>
      <c r="J242" s="102">
        <f t="shared" si="15"/>
        <v>0</v>
      </c>
      <c r="K242" s="102">
        <f t="shared" si="15"/>
        <v>0</v>
      </c>
      <c r="L242" s="102">
        <f t="shared" si="15"/>
        <v>0</v>
      </c>
      <c r="M242" s="102">
        <f t="shared" si="15"/>
        <v>0</v>
      </c>
      <c r="N242" s="102">
        <f t="shared" si="15"/>
        <v>0</v>
      </c>
      <c r="O242" s="102">
        <f t="shared" si="15"/>
        <v>0</v>
      </c>
      <c r="P242" s="102">
        <f t="shared" si="15"/>
        <v>0</v>
      </c>
      <c r="Q242" s="102">
        <f t="shared" si="15"/>
        <v>0</v>
      </c>
      <c r="R242" s="102">
        <f t="shared" si="15"/>
        <v>0</v>
      </c>
      <c r="S242" s="102">
        <f t="shared" si="15"/>
        <v>0</v>
      </c>
      <c r="T242" s="102">
        <f t="shared" si="15"/>
        <v>0</v>
      </c>
      <c r="U242" s="228">
        <f>SUM(U243:U257)</f>
        <v>1965391.5899999999</v>
      </c>
      <c r="V242" s="219">
        <f>SUM(V243:V257)</f>
        <v>1961225.5099999998</v>
      </c>
      <c r="W242" s="134">
        <f t="shared" si="13"/>
        <v>98.11950571600735</v>
      </c>
      <c r="X242" s="213">
        <f>SUM(X243:X257)</f>
        <v>3224.64</v>
      </c>
      <c r="Y242" s="6"/>
    </row>
    <row r="243" spans="1:25" ht="72">
      <c r="A243" s="104"/>
      <c r="B243" s="133"/>
      <c r="C243" s="14">
        <v>2910</v>
      </c>
      <c r="D243" s="127" t="s">
        <v>169</v>
      </c>
      <c r="E243" s="17"/>
      <c r="F243" s="120">
        <v>3315</v>
      </c>
      <c r="G243" s="150"/>
      <c r="H243" s="151"/>
      <c r="I243" s="165"/>
      <c r="J243" s="166"/>
      <c r="K243" s="28"/>
      <c r="L243" s="167"/>
      <c r="M243" s="28"/>
      <c r="N243" s="28"/>
      <c r="O243" s="167"/>
      <c r="P243" s="28"/>
      <c r="Q243" s="28"/>
      <c r="R243" s="167"/>
      <c r="S243" s="107"/>
      <c r="T243" s="107"/>
      <c r="U243" s="220">
        <v>3315</v>
      </c>
      <c r="V243" s="228"/>
      <c r="W243" s="142">
        <f t="shared" si="13"/>
        <v>100</v>
      </c>
      <c r="X243" s="213"/>
      <c r="Y243" s="6"/>
    </row>
    <row r="244" spans="1:25" ht="12.75">
      <c r="A244" s="104"/>
      <c r="B244" s="6"/>
      <c r="C244" s="14">
        <v>3110</v>
      </c>
      <c r="D244" s="172" t="s">
        <v>114</v>
      </c>
      <c r="E244" s="17"/>
      <c r="F244" s="120">
        <v>1917670</v>
      </c>
      <c r="G244" s="142"/>
      <c r="H244" s="122">
        <v>1899758</v>
      </c>
      <c r="I244" s="143"/>
      <c r="J244" s="144"/>
      <c r="K244" s="120"/>
      <c r="L244" s="145"/>
      <c r="M244" s="146"/>
      <c r="N244" s="146"/>
      <c r="O244" s="145"/>
      <c r="P244" s="146"/>
      <c r="Q244" s="146"/>
      <c r="R244" s="145"/>
      <c r="S244" s="147"/>
      <c r="T244" s="147"/>
      <c r="U244" s="229">
        <v>1883455.56</v>
      </c>
      <c r="V244" s="229">
        <v>1883455.56</v>
      </c>
      <c r="W244" s="142">
        <f t="shared" si="13"/>
        <v>98.215832755375</v>
      </c>
      <c r="X244" s="6"/>
      <c r="Y244" s="6"/>
    </row>
    <row r="245" spans="1:25" ht="12.75">
      <c r="A245" s="104"/>
      <c r="B245" s="6"/>
      <c r="C245" s="14">
        <v>4010</v>
      </c>
      <c r="D245" s="130" t="s">
        <v>37</v>
      </c>
      <c r="E245" s="17"/>
      <c r="F245" s="146">
        <v>30500</v>
      </c>
      <c r="G245" s="168"/>
      <c r="H245" s="169">
        <v>30500</v>
      </c>
      <c r="I245" s="170"/>
      <c r="J245" s="171"/>
      <c r="K245" s="146"/>
      <c r="L245" s="145"/>
      <c r="M245" s="146"/>
      <c r="N245" s="146"/>
      <c r="O245" s="145"/>
      <c r="P245" s="146"/>
      <c r="Q245" s="146"/>
      <c r="R245" s="145"/>
      <c r="S245" s="147"/>
      <c r="T245" s="147"/>
      <c r="U245" s="229">
        <v>29273.8</v>
      </c>
      <c r="V245" s="229">
        <v>29273.8</v>
      </c>
      <c r="W245" s="142">
        <f t="shared" si="13"/>
        <v>95.97967213114754</v>
      </c>
      <c r="X245" s="6"/>
      <c r="Y245" s="6"/>
    </row>
    <row r="246" spans="1:25" ht="12.75">
      <c r="A246" s="104"/>
      <c r="B246" s="6"/>
      <c r="C246" s="14">
        <v>4040</v>
      </c>
      <c r="D246" s="129" t="s">
        <v>38</v>
      </c>
      <c r="E246" s="17"/>
      <c r="F246" s="146">
        <v>2062</v>
      </c>
      <c r="G246" s="168"/>
      <c r="H246" s="169">
        <v>2062</v>
      </c>
      <c r="I246" s="170"/>
      <c r="J246" s="171"/>
      <c r="K246" s="146"/>
      <c r="L246" s="145"/>
      <c r="M246" s="146"/>
      <c r="N246" s="146"/>
      <c r="O246" s="145"/>
      <c r="P246" s="146"/>
      <c r="Q246" s="146"/>
      <c r="R246" s="145"/>
      <c r="S246" s="147"/>
      <c r="T246" s="147"/>
      <c r="U246" s="229">
        <v>2061.39</v>
      </c>
      <c r="V246" s="229">
        <v>2061.39</v>
      </c>
      <c r="W246" s="142">
        <v>0</v>
      </c>
      <c r="X246" s="211">
        <v>2723.99</v>
      </c>
      <c r="Y246" s="6"/>
    </row>
    <row r="247" spans="1:25" ht="12.75">
      <c r="A247" s="104"/>
      <c r="B247" s="6"/>
      <c r="C247" s="14">
        <v>4110</v>
      </c>
      <c r="D247" s="130" t="s">
        <v>115</v>
      </c>
      <c r="E247" s="17"/>
      <c r="F247" s="146">
        <v>26550</v>
      </c>
      <c r="G247" s="168"/>
      <c r="H247" s="169">
        <v>26550</v>
      </c>
      <c r="I247" s="170"/>
      <c r="J247" s="171"/>
      <c r="K247" s="146"/>
      <c r="L247" s="145"/>
      <c r="M247" s="146"/>
      <c r="N247" s="146"/>
      <c r="O247" s="145"/>
      <c r="P247" s="146"/>
      <c r="Q247" s="146"/>
      <c r="R247" s="145"/>
      <c r="S247" s="147"/>
      <c r="T247" s="147"/>
      <c r="U247" s="146">
        <v>26542.29</v>
      </c>
      <c r="V247" s="146">
        <v>26542.29</v>
      </c>
      <c r="W247" s="142">
        <f t="shared" si="13"/>
        <v>99.9709604519774</v>
      </c>
      <c r="X247" s="6">
        <v>433.92</v>
      </c>
      <c r="Y247" s="6"/>
    </row>
    <row r="248" spans="1:25" ht="12.75">
      <c r="A248" s="104"/>
      <c r="B248" s="6"/>
      <c r="C248" s="14">
        <v>4120</v>
      </c>
      <c r="D248" s="130" t="s">
        <v>44</v>
      </c>
      <c r="E248" s="17"/>
      <c r="F248" s="146">
        <v>780</v>
      </c>
      <c r="G248" s="168"/>
      <c r="H248" s="169">
        <v>780</v>
      </c>
      <c r="I248" s="170"/>
      <c r="J248" s="171"/>
      <c r="K248" s="146"/>
      <c r="L248" s="145"/>
      <c r="M248" s="146"/>
      <c r="N248" s="146"/>
      <c r="O248" s="145"/>
      <c r="P248" s="146"/>
      <c r="Q248" s="146"/>
      <c r="R248" s="145"/>
      <c r="S248" s="147"/>
      <c r="T248" s="147"/>
      <c r="U248" s="229">
        <v>775.89</v>
      </c>
      <c r="V248" s="229">
        <v>775.89</v>
      </c>
      <c r="W248" s="142">
        <f t="shared" si="13"/>
        <v>99.47307692307692</v>
      </c>
      <c r="X248" s="6">
        <v>66.73</v>
      </c>
      <c r="Y248" s="6"/>
    </row>
    <row r="249" spans="1:25" ht="12.75">
      <c r="A249" s="104"/>
      <c r="B249" s="6"/>
      <c r="C249" s="14">
        <v>4210</v>
      </c>
      <c r="D249" s="130" t="s">
        <v>41</v>
      </c>
      <c r="E249" s="17"/>
      <c r="F249" s="146">
        <v>8550</v>
      </c>
      <c r="G249" s="168"/>
      <c r="H249" s="169">
        <v>8550</v>
      </c>
      <c r="I249" s="170"/>
      <c r="J249" s="171"/>
      <c r="K249" s="146"/>
      <c r="L249" s="145"/>
      <c r="M249" s="146"/>
      <c r="N249" s="146"/>
      <c r="O249" s="145"/>
      <c r="P249" s="146"/>
      <c r="Q249" s="146"/>
      <c r="R249" s="145"/>
      <c r="S249" s="147"/>
      <c r="T249" s="147"/>
      <c r="U249" s="229">
        <v>8542.38</v>
      </c>
      <c r="V249" s="229">
        <v>8542.38</v>
      </c>
      <c r="W249" s="142">
        <f t="shared" si="13"/>
        <v>99.91087719298245</v>
      </c>
      <c r="X249" s="6"/>
      <c r="Y249" s="6"/>
    </row>
    <row r="250" spans="1:25" ht="12.75">
      <c r="A250" s="104"/>
      <c r="B250" s="6"/>
      <c r="C250" s="14">
        <v>4260</v>
      </c>
      <c r="D250" s="130" t="s">
        <v>42</v>
      </c>
      <c r="E250" s="17"/>
      <c r="F250" s="146">
        <v>4000</v>
      </c>
      <c r="G250" s="168"/>
      <c r="H250" s="169">
        <v>4000</v>
      </c>
      <c r="I250" s="170"/>
      <c r="J250" s="171"/>
      <c r="K250" s="146"/>
      <c r="L250" s="145"/>
      <c r="M250" s="146"/>
      <c r="N250" s="146"/>
      <c r="O250" s="145"/>
      <c r="P250" s="146"/>
      <c r="Q250" s="146"/>
      <c r="R250" s="145"/>
      <c r="S250" s="147"/>
      <c r="T250" s="147"/>
      <c r="U250" s="229">
        <v>4000</v>
      </c>
      <c r="V250" s="229">
        <v>4000</v>
      </c>
      <c r="W250" s="142">
        <f t="shared" si="13"/>
        <v>100</v>
      </c>
      <c r="X250" s="6"/>
      <c r="Y250" s="6"/>
    </row>
    <row r="251" spans="1:25" ht="12.75">
      <c r="A251" s="104"/>
      <c r="B251" s="6"/>
      <c r="C251" s="14">
        <v>4300</v>
      </c>
      <c r="D251" s="130" t="s">
        <v>34</v>
      </c>
      <c r="E251" s="17"/>
      <c r="F251" s="146">
        <v>2800</v>
      </c>
      <c r="G251" s="168"/>
      <c r="H251" s="169">
        <v>2800</v>
      </c>
      <c r="I251" s="170"/>
      <c r="J251" s="171"/>
      <c r="K251" s="146"/>
      <c r="L251" s="145"/>
      <c r="M251" s="146"/>
      <c r="N251" s="146"/>
      <c r="O251" s="145"/>
      <c r="P251" s="146"/>
      <c r="Q251" s="146"/>
      <c r="R251" s="145"/>
      <c r="S251" s="147"/>
      <c r="T251" s="147"/>
      <c r="U251" s="229">
        <v>1839.45</v>
      </c>
      <c r="V251" s="229">
        <v>1839.45</v>
      </c>
      <c r="W251" s="142">
        <f t="shared" si="13"/>
        <v>65.69464285714287</v>
      </c>
      <c r="X251" s="211"/>
      <c r="Y251" s="6"/>
    </row>
    <row r="252" spans="1:25" ht="12.75">
      <c r="A252" s="104"/>
      <c r="B252" s="6"/>
      <c r="C252" s="14">
        <v>4410</v>
      </c>
      <c r="D252" s="127" t="s">
        <v>40</v>
      </c>
      <c r="E252" s="17"/>
      <c r="F252" s="146">
        <v>200</v>
      </c>
      <c r="G252" s="168"/>
      <c r="H252" s="169">
        <v>200</v>
      </c>
      <c r="I252" s="170"/>
      <c r="J252" s="171"/>
      <c r="K252" s="146"/>
      <c r="L252" s="145"/>
      <c r="M252" s="146"/>
      <c r="N252" s="146"/>
      <c r="O252" s="145"/>
      <c r="P252" s="146"/>
      <c r="Q252" s="146"/>
      <c r="R252" s="145"/>
      <c r="S252" s="147"/>
      <c r="T252" s="147"/>
      <c r="U252" s="229">
        <v>34.5</v>
      </c>
      <c r="V252" s="229">
        <v>34.5</v>
      </c>
      <c r="W252" s="142">
        <f t="shared" si="13"/>
        <v>17.25</v>
      </c>
      <c r="X252" s="211"/>
      <c r="Y252" s="6"/>
    </row>
    <row r="253" spans="1:25" ht="24">
      <c r="A253" s="104"/>
      <c r="B253" s="6"/>
      <c r="C253" s="14">
        <v>4440</v>
      </c>
      <c r="D253" s="127" t="s">
        <v>43</v>
      </c>
      <c r="E253" s="17"/>
      <c r="F253" s="146">
        <v>1100</v>
      </c>
      <c r="G253" s="168"/>
      <c r="H253" s="169">
        <v>1100</v>
      </c>
      <c r="I253" s="170"/>
      <c r="J253" s="171"/>
      <c r="K253" s="146"/>
      <c r="L253" s="145"/>
      <c r="M253" s="146"/>
      <c r="N253" s="146"/>
      <c r="O253" s="145"/>
      <c r="P253" s="146"/>
      <c r="Q253" s="146"/>
      <c r="R253" s="145"/>
      <c r="S253" s="147"/>
      <c r="T253" s="147"/>
      <c r="U253" s="229">
        <v>1047.84</v>
      </c>
      <c r="V253" s="229">
        <v>1047.84</v>
      </c>
      <c r="W253" s="142">
        <f t="shared" si="13"/>
        <v>95.25818181818181</v>
      </c>
      <c r="X253" s="6"/>
      <c r="Y253" s="6"/>
    </row>
    <row r="254" spans="1:25" ht="12.75">
      <c r="A254" s="104"/>
      <c r="B254" s="6"/>
      <c r="C254" s="14">
        <v>4580</v>
      </c>
      <c r="D254" s="127" t="s">
        <v>63</v>
      </c>
      <c r="E254" s="17"/>
      <c r="F254" s="146">
        <v>852</v>
      </c>
      <c r="G254" s="168"/>
      <c r="H254" s="169"/>
      <c r="I254" s="170"/>
      <c r="J254" s="171"/>
      <c r="K254" s="146"/>
      <c r="L254" s="145"/>
      <c r="M254" s="146"/>
      <c r="N254" s="146"/>
      <c r="O254" s="145"/>
      <c r="P254" s="146"/>
      <c r="Q254" s="146"/>
      <c r="R254" s="145"/>
      <c r="S254" s="147"/>
      <c r="T254" s="147"/>
      <c r="U254" s="229">
        <v>851.08</v>
      </c>
      <c r="V254" s="229"/>
      <c r="W254" s="142">
        <f t="shared" si="13"/>
        <v>99.89201877934273</v>
      </c>
      <c r="X254" s="6"/>
      <c r="Y254" s="6"/>
    </row>
    <row r="255" spans="1:25" ht="24">
      <c r="A255" s="104"/>
      <c r="B255" s="6"/>
      <c r="C255" s="14">
        <v>4700</v>
      </c>
      <c r="D255" s="128" t="s">
        <v>136</v>
      </c>
      <c r="E255" s="17"/>
      <c r="F255" s="146">
        <v>1580</v>
      </c>
      <c r="G255" s="168"/>
      <c r="H255" s="169">
        <v>600</v>
      </c>
      <c r="I255" s="170"/>
      <c r="J255" s="171"/>
      <c r="K255" s="146"/>
      <c r="L255" s="145"/>
      <c r="M255" s="146"/>
      <c r="N255" s="146"/>
      <c r="O255" s="145"/>
      <c r="P255" s="146"/>
      <c r="Q255" s="146"/>
      <c r="R255" s="145"/>
      <c r="S255" s="147"/>
      <c r="T255" s="147"/>
      <c r="U255" s="229">
        <v>600</v>
      </c>
      <c r="V255" s="229">
        <v>600</v>
      </c>
      <c r="W255" s="142">
        <f t="shared" si="13"/>
        <v>37.9746835443038</v>
      </c>
      <c r="X255" s="6"/>
      <c r="Y255" s="6"/>
    </row>
    <row r="256" spans="1:25" ht="24.75" customHeight="1">
      <c r="A256" s="104"/>
      <c r="B256" s="6"/>
      <c r="C256" s="14">
        <v>4740</v>
      </c>
      <c r="D256" s="180" t="s">
        <v>132</v>
      </c>
      <c r="E256" s="17"/>
      <c r="F256" s="146">
        <v>800</v>
      </c>
      <c r="G256" s="168"/>
      <c r="H256" s="169">
        <v>800</v>
      </c>
      <c r="I256" s="170"/>
      <c r="J256" s="171"/>
      <c r="K256" s="146"/>
      <c r="L256" s="145"/>
      <c r="M256" s="146"/>
      <c r="N256" s="146"/>
      <c r="O256" s="145"/>
      <c r="P256" s="146"/>
      <c r="Q256" s="146"/>
      <c r="R256" s="145"/>
      <c r="S256" s="147"/>
      <c r="T256" s="147"/>
      <c r="U256" s="229">
        <v>789.77</v>
      </c>
      <c r="V256" s="229">
        <v>789.77</v>
      </c>
      <c r="W256" s="142">
        <f t="shared" si="13"/>
        <v>98.72125</v>
      </c>
      <c r="X256" s="6"/>
      <c r="Y256" s="6"/>
    </row>
    <row r="257" spans="1:25" ht="24">
      <c r="A257" s="104"/>
      <c r="B257" s="6"/>
      <c r="C257" s="14">
        <v>4750</v>
      </c>
      <c r="D257" s="180" t="s">
        <v>141</v>
      </c>
      <c r="E257" s="17"/>
      <c r="F257" s="146">
        <v>2300</v>
      </c>
      <c r="G257" s="168"/>
      <c r="H257" s="169">
        <v>2300</v>
      </c>
      <c r="I257" s="170"/>
      <c r="J257" s="171"/>
      <c r="K257" s="146"/>
      <c r="L257" s="145"/>
      <c r="M257" s="146"/>
      <c r="N257" s="146"/>
      <c r="O257" s="145"/>
      <c r="P257" s="146"/>
      <c r="Q257" s="146"/>
      <c r="R257" s="145"/>
      <c r="S257" s="147"/>
      <c r="T257" s="147"/>
      <c r="U257" s="229">
        <v>2262.64</v>
      </c>
      <c r="V257" s="229">
        <v>2262.64</v>
      </c>
      <c r="W257" s="142">
        <f t="shared" si="13"/>
        <v>98.37565217391304</v>
      </c>
      <c r="X257" s="6"/>
      <c r="Y257" s="6"/>
    </row>
    <row r="258" spans="1:25" ht="89.25">
      <c r="A258" s="104"/>
      <c r="B258" s="133">
        <v>85213</v>
      </c>
      <c r="C258" s="6"/>
      <c r="D258" s="119" t="s">
        <v>149</v>
      </c>
      <c r="E258" s="17"/>
      <c r="F258" s="123">
        <f>F259</f>
        <v>5738</v>
      </c>
      <c r="G258" s="134"/>
      <c r="H258" s="125">
        <f>H259</f>
        <v>4000</v>
      </c>
      <c r="I258" s="135"/>
      <c r="J258" s="136"/>
      <c r="K258" s="137"/>
      <c r="L258" s="138"/>
      <c r="M258" s="137"/>
      <c r="N258" s="137"/>
      <c r="O258" s="138"/>
      <c r="P258" s="137"/>
      <c r="Q258" s="137"/>
      <c r="R258" s="138"/>
      <c r="S258" s="139"/>
      <c r="T258" s="139"/>
      <c r="U258" s="123">
        <f>U259</f>
        <v>5279.04</v>
      </c>
      <c r="V258" s="219">
        <f>V259</f>
        <v>3650.4</v>
      </c>
      <c r="W258" s="134">
        <f t="shared" si="13"/>
        <v>92.00139421401185</v>
      </c>
      <c r="X258" s="6"/>
      <c r="Y258" s="6"/>
    </row>
    <row r="259" spans="1:25" ht="12.75">
      <c r="A259" s="140"/>
      <c r="B259" s="130"/>
      <c r="C259" s="130">
        <v>4130</v>
      </c>
      <c r="D259" s="129" t="s">
        <v>70</v>
      </c>
      <c r="E259" s="141"/>
      <c r="F259" s="120">
        <v>5738</v>
      </c>
      <c r="G259" s="142"/>
      <c r="H259" s="122">
        <v>4000</v>
      </c>
      <c r="I259" s="143"/>
      <c r="J259" s="144"/>
      <c r="K259" s="120"/>
      <c r="L259" s="145"/>
      <c r="M259" s="146"/>
      <c r="N259" s="146"/>
      <c r="O259" s="145"/>
      <c r="P259" s="146"/>
      <c r="Q259" s="146"/>
      <c r="R259" s="145"/>
      <c r="S259" s="147"/>
      <c r="T259" s="147"/>
      <c r="U259" s="146">
        <v>5279.04</v>
      </c>
      <c r="V259" s="229">
        <v>3650.4</v>
      </c>
      <c r="W259" s="142">
        <f t="shared" si="13"/>
        <v>92.00139421401185</v>
      </c>
      <c r="X259" s="6"/>
      <c r="Y259" s="6"/>
    </row>
    <row r="260" spans="1:25" ht="38.25">
      <c r="A260" s="6"/>
      <c r="B260" s="106">
        <v>85214</v>
      </c>
      <c r="C260" s="6"/>
      <c r="D260" s="10" t="s">
        <v>125</v>
      </c>
      <c r="E260" s="7">
        <f>SUM(E261:E261)</f>
        <v>252000</v>
      </c>
      <c r="F260" s="7">
        <f>SUM(F261:F261)</f>
        <v>200641</v>
      </c>
      <c r="G260" s="74">
        <f>F260/E260*100</f>
        <v>79.61944444444444</v>
      </c>
      <c r="H260" s="80"/>
      <c r="I260" s="96"/>
      <c r="J260" s="79"/>
      <c r="K260" s="6"/>
      <c r="L260" s="31"/>
      <c r="M260" s="6"/>
      <c r="N260" s="6"/>
      <c r="O260" s="31"/>
      <c r="P260" s="6"/>
      <c r="Q260" s="6"/>
      <c r="R260" s="31"/>
      <c r="S260" s="272"/>
      <c r="T260" s="272"/>
      <c r="U260" s="7">
        <f>SUM(U261:U261)</f>
        <v>196666.83</v>
      </c>
      <c r="V260" s="212"/>
      <c r="W260" s="70">
        <f t="shared" si="13"/>
        <v>98.01926326124769</v>
      </c>
      <c r="X260" s="6"/>
      <c r="Y260" s="6"/>
    </row>
    <row r="261" spans="1:25" ht="12.75">
      <c r="A261" s="6"/>
      <c r="B261" s="6"/>
      <c r="C261" s="14">
        <v>3110</v>
      </c>
      <c r="D261" s="129" t="s">
        <v>69</v>
      </c>
      <c r="E261" s="6">
        <v>252000</v>
      </c>
      <c r="F261" s="6">
        <v>200641</v>
      </c>
      <c r="G261" s="21">
        <f>F261/E261*100</f>
        <v>79.61944444444444</v>
      </c>
      <c r="H261" s="83"/>
      <c r="I261" s="83"/>
      <c r="J261" s="6"/>
      <c r="K261" s="6"/>
      <c r="L261" s="31"/>
      <c r="M261" s="6"/>
      <c r="N261" s="6"/>
      <c r="O261" s="31"/>
      <c r="P261" s="6"/>
      <c r="Q261" s="6"/>
      <c r="R261" s="31"/>
      <c r="S261" s="6"/>
      <c r="T261" s="6"/>
      <c r="U261" s="6">
        <v>196666.83</v>
      </c>
      <c r="V261" s="211"/>
      <c r="W261" s="76">
        <f t="shared" si="13"/>
        <v>98.01926326124769</v>
      </c>
      <c r="X261" s="6"/>
      <c r="Y261" s="6"/>
    </row>
    <row r="262" spans="1:25" ht="12.75">
      <c r="A262" s="6"/>
      <c r="B262" s="106">
        <v>85215</v>
      </c>
      <c r="C262" s="6"/>
      <c r="D262" s="7" t="s">
        <v>27</v>
      </c>
      <c r="E262" s="7">
        <f>SUM(E263)</f>
        <v>78000</v>
      </c>
      <c r="F262" s="7">
        <f>SUM(F263:F263)</f>
        <v>73238</v>
      </c>
      <c r="G262" s="16">
        <f>F262/E262*100</f>
        <v>93.89487179487179</v>
      </c>
      <c r="H262" s="80"/>
      <c r="I262" s="80"/>
      <c r="J262" s="6"/>
      <c r="K262" s="6"/>
      <c r="L262" s="31"/>
      <c r="M262" s="6"/>
      <c r="N262" s="6"/>
      <c r="O262" s="31"/>
      <c r="P262" s="6"/>
      <c r="Q262" s="6"/>
      <c r="R262" s="31"/>
      <c r="S262" s="6"/>
      <c r="T262" s="6"/>
      <c r="U262" s="212">
        <f>SUM(U263:U263)</f>
        <v>73219.5</v>
      </c>
      <c r="V262" s="6"/>
      <c r="W262" s="70">
        <f t="shared" si="13"/>
        <v>99.9747398891286</v>
      </c>
      <c r="X262" s="6"/>
      <c r="Y262" s="6"/>
    </row>
    <row r="263" spans="1:25" ht="12.75">
      <c r="A263" s="155"/>
      <c r="B263" s="155"/>
      <c r="C263" s="204">
        <v>3110</v>
      </c>
      <c r="D263" s="207" t="s">
        <v>69</v>
      </c>
      <c r="E263" s="155">
        <v>78000</v>
      </c>
      <c r="F263" s="155">
        <v>73238</v>
      </c>
      <c r="G263" s="208">
        <f>F263/E263*100</f>
        <v>93.89487179487179</v>
      </c>
      <c r="H263" s="209"/>
      <c r="I263" s="210"/>
      <c r="J263" s="199"/>
      <c r="K263" s="155"/>
      <c r="L263" s="188"/>
      <c r="M263" s="155"/>
      <c r="N263" s="155"/>
      <c r="O263" s="188"/>
      <c r="P263" s="155"/>
      <c r="Q263" s="155"/>
      <c r="R263" s="188"/>
      <c r="U263" s="230">
        <v>73219.5</v>
      </c>
      <c r="V263" s="155"/>
      <c r="W263" s="252">
        <f t="shared" si="13"/>
        <v>99.9747398891286</v>
      </c>
      <c r="X263" s="6"/>
      <c r="Y263" s="6"/>
    </row>
    <row r="264" spans="1:25" ht="12.75">
      <c r="A264" s="155"/>
      <c r="B264" s="173">
        <v>85216</v>
      </c>
      <c r="C264" s="204"/>
      <c r="D264" s="196" t="s">
        <v>154</v>
      </c>
      <c r="E264" s="155"/>
      <c r="F264" s="196">
        <f>F265</f>
        <v>23216</v>
      </c>
      <c r="G264" s="208"/>
      <c r="H264" s="209"/>
      <c r="I264" s="210"/>
      <c r="J264" s="199"/>
      <c r="K264" s="155"/>
      <c r="L264" s="188"/>
      <c r="M264" s="155"/>
      <c r="N264" s="155"/>
      <c r="O264" s="188"/>
      <c r="P264" s="155"/>
      <c r="Q264" s="155"/>
      <c r="R264" s="188"/>
      <c r="U264" s="281">
        <f>U265</f>
        <v>21558.66</v>
      </c>
      <c r="V264" s="155"/>
      <c r="W264" s="282">
        <f t="shared" si="13"/>
        <v>92.86121640248105</v>
      </c>
      <c r="X264" s="6"/>
      <c r="Y264" s="6"/>
    </row>
    <row r="265" spans="1:25" ht="12.75">
      <c r="A265" s="155"/>
      <c r="B265" s="155"/>
      <c r="C265" s="204">
        <v>3110</v>
      </c>
      <c r="D265" s="207" t="s">
        <v>69</v>
      </c>
      <c r="E265" s="155"/>
      <c r="F265" s="155">
        <v>23216</v>
      </c>
      <c r="G265" s="208"/>
      <c r="H265" s="209"/>
      <c r="I265" s="210"/>
      <c r="J265" s="199"/>
      <c r="K265" s="155"/>
      <c r="L265" s="188"/>
      <c r="M265" s="155"/>
      <c r="N265" s="155"/>
      <c r="O265" s="188"/>
      <c r="P265" s="155"/>
      <c r="Q265" s="155"/>
      <c r="R265" s="188"/>
      <c r="U265" s="230">
        <v>21558.66</v>
      </c>
      <c r="V265" s="155"/>
      <c r="W265" s="252">
        <f t="shared" si="13"/>
        <v>92.86121640248105</v>
      </c>
      <c r="X265" s="6"/>
      <c r="Y265" s="6"/>
    </row>
    <row r="266" spans="1:25" ht="12.75">
      <c r="A266" s="6"/>
      <c r="B266" s="106">
        <v>85219</v>
      </c>
      <c r="C266" s="6"/>
      <c r="D266" s="7" t="s">
        <v>28</v>
      </c>
      <c r="E266" s="7">
        <f>SUM(E269:E280)</f>
        <v>135000</v>
      </c>
      <c r="F266" s="7">
        <f>SUM(F267:F283)</f>
        <v>301293</v>
      </c>
      <c r="G266" s="74">
        <f>F266/E266*100</f>
        <v>223.17999999999998</v>
      </c>
      <c r="H266" s="80">
        <f>SUM(H267:H283)</f>
        <v>800</v>
      </c>
      <c r="I266" s="96"/>
      <c r="J266" s="79"/>
      <c r="K266" s="6"/>
      <c r="L266" s="31"/>
      <c r="M266" s="6"/>
      <c r="N266" s="6"/>
      <c r="O266" s="31"/>
      <c r="P266" s="6"/>
      <c r="Q266" s="6"/>
      <c r="R266" s="31"/>
      <c r="U266" s="212">
        <f>SUM(U267:U283)</f>
        <v>302159.0400000001</v>
      </c>
      <c r="V266" s="212">
        <f>SUM(V267:V283)</f>
        <v>800</v>
      </c>
      <c r="W266" s="70">
        <f t="shared" si="13"/>
        <v>100.28744112873518</v>
      </c>
      <c r="X266" s="117">
        <f>SUM(X267:X283)</f>
        <v>18168.97</v>
      </c>
      <c r="Y266" s="6"/>
    </row>
    <row r="267" spans="1:25" ht="24">
      <c r="A267" s="6"/>
      <c r="B267" s="106"/>
      <c r="C267" s="14">
        <v>3020</v>
      </c>
      <c r="D267" s="128" t="s">
        <v>39</v>
      </c>
      <c r="E267" s="7"/>
      <c r="F267" s="130">
        <v>2000</v>
      </c>
      <c r="G267" s="74"/>
      <c r="H267" s="80"/>
      <c r="I267" s="96"/>
      <c r="J267" s="79"/>
      <c r="K267" s="6"/>
      <c r="L267" s="31"/>
      <c r="M267" s="6"/>
      <c r="N267" s="6"/>
      <c r="O267" s="31"/>
      <c r="P267" s="6"/>
      <c r="Q267" s="6"/>
      <c r="R267" s="31"/>
      <c r="U267" s="217">
        <v>1985</v>
      </c>
      <c r="V267" s="7"/>
      <c r="W267" s="177">
        <f t="shared" si="13"/>
        <v>99.25</v>
      </c>
      <c r="X267" s="6"/>
      <c r="Y267" s="6"/>
    </row>
    <row r="268" spans="1:25" ht="12.75">
      <c r="A268" s="6"/>
      <c r="B268" s="106"/>
      <c r="C268" s="14">
        <v>3030</v>
      </c>
      <c r="D268" s="128" t="s">
        <v>57</v>
      </c>
      <c r="E268" s="7"/>
      <c r="F268" s="130">
        <v>800</v>
      </c>
      <c r="G268" s="74"/>
      <c r="H268" s="122">
        <v>800</v>
      </c>
      <c r="I268" s="96"/>
      <c r="J268" s="79"/>
      <c r="K268" s="6"/>
      <c r="L268" s="31"/>
      <c r="M268" s="6"/>
      <c r="N268" s="6"/>
      <c r="O268" s="31"/>
      <c r="P268" s="6"/>
      <c r="Q268" s="6"/>
      <c r="R268" s="31"/>
      <c r="U268" s="217">
        <v>800</v>
      </c>
      <c r="V268" s="217">
        <v>800</v>
      </c>
      <c r="W268" s="177">
        <f t="shared" si="13"/>
        <v>100</v>
      </c>
      <c r="X268" s="6"/>
      <c r="Y268" s="6"/>
    </row>
    <row r="269" spans="1:25" ht="12.75">
      <c r="A269" s="6"/>
      <c r="B269" s="6"/>
      <c r="C269" s="14">
        <v>4010</v>
      </c>
      <c r="D269" s="132" t="s">
        <v>37</v>
      </c>
      <c r="E269" s="6">
        <v>91000</v>
      </c>
      <c r="F269" s="6">
        <v>214723</v>
      </c>
      <c r="G269" s="67">
        <f>F269/E269*100</f>
        <v>235.95934065934068</v>
      </c>
      <c r="H269" s="83"/>
      <c r="I269" s="97"/>
      <c r="J269" s="79"/>
      <c r="K269" s="6"/>
      <c r="L269" s="31"/>
      <c r="M269" s="6"/>
      <c r="N269" s="6"/>
      <c r="O269" s="31"/>
      <c r="P269" s="6"/>
      <c r="Q269" s="6"/>
      <c r="R269" s="31"/>
      <c r="U269" s="6">
        <v>216921.98</v>
      </c>
      <c r="V269" s="6"/>
      <c r="W269" s="76">
        <f t="shared" si="13"/>
        <v>101.02410081826353</v>
      </c>
      <c r="X269" s="6"/>
      <c r="Y269" s="6"/>
    </row>
    <row r="270" spans="1:25" ht="12.75">
      <c r="A270" s="6"/>
      <c r="B270" s="6"/>
      <c r="C270" s="14">
        <v>4040</v>
      </c>
      <c r="D270" s="132" t="s">
        <v>38</v>
      </c>
      <c r="E270" s="6">
        <v>6800</v>
      </c>
      <c r="F270" s="6">
        <v>14000</v>
      </c>
      <c r="G270" s="67">
        <f>F270/E270*100</f>
        <v>205.88235294117646</v>
      </c>
      <c r="H270" s="83"/>
      <c r="I270" s="97"/>
      <c r="J270" s="79"/>
      <c r="K270" s="6"/>
      <c r="L270" s="31"/>
      <c r="M270" s="6"/>
      <c r="N270" s="6"/>
      <c r="O270" s="31"/>
      <c r="P270" s="6"/>
      <c r="Q270" s="6"/>
      <c r="R270" s="31"/>
      <c r="U270" s="211">
        <v>14000</v>
      </c>
      <c r="V270" s="6"/>
      <c r="W270" s="76">
        <f t="shared" si="13"/>
        <v>100</v>
      </c>
      <c r="X270" s="211">
        <v>15347.98</v>
      </c>
      <c r="Y270" s="6"/>
    </row>
    <row r="271" spans="1:25" ht="12.75">
      <c r="A271" s="6"/>
      <c r="B271" s="6"/>
      <c r="C271" s="14">
        <v>4110</v>
      </c>
      <c r="D271" s="132" t="s">
        <v>59</v>
      </c>
      <c r="E271" s="6">
        <v>17500</v>
      </c>
      <c r="F271" s="6">
        <v>31750</v>
      </c>
      <c r="G271" s="67">
        <f>F271/E271*100</f>
        <v>181.42857142857142</v>
      </c>
      <c r="H271" s="83"/>
      <c r="I271" s="97"/>
      <c r="J271" s="79"/>
      <c r="K271" s="6"/>
      <c r="L271" s="31"/>
      <c r="M271" s="6"/>
      <c r="N271" s="6"/>
      <c r="O271" s="31"/>
      <c r="P271" s="6"/>
      <c r="Q271" s="6"/>
      <c r="R271" s="31"/>
      <c r="U271" s="6">
        <v>31588.05</v>
      </c>
      <c r="V271" s="6"/>
      <c r="W271" s="76">
        <f t="shared" si="13"/>
        <v>99.48992125984252</v>
      </c>
      <c r="X271" s="6">
        <v>2444.95</v>
      </c>
      <c r="Y271" s="6"/>
    </row>
    <row r="272" spans="1:25" ht="12.75">
      <c r="A272" s="6"/>
      <c r="B272" s="6"/>
      <c r="C272" s="14">
        <v>4120</v>
      </c>
      <c r="D272" s="132" t="s">
        <v>44</v>
      </c>
      <c r="E272" s="6">
        <v>2300</v>
      </c>
      <c r="F272" s="6">
        <v>5150</v>
      </c>
      <c r="G272" s="67">
        <f>F272/E272*100</f>
        <v>223.91304347826087</v>
      </c>
      <c r="H272" s="83"/>
      <c r="I272" s="97"/>
      <c r="J272" s="79"/>
      <c r="K272" s="6"/>
      <c r="L272" s="31"/>
      <c r="M272" s="6"/>
      <c r="N272" s="6"/>
      <c r="O272" s="31"/>
      <c r="P272" s="6"/>
      <c r="Q272" s="6"/>
      <c r="R272" s="31"/>
      <c r="U272" s="6">
        <v>5086.14</v>
      </c>
      <c r="V272" s="6"/>
      <c r="W272" s="76">
        <f t="shared" si="13"/>
        <v>98.76</v>
      </c>
      <c r="X272" s="6">
        <v>376.04</v>
      </c>
      <c r="Y272" s="6"/>
    </row>
    <row r="273" spans="1:25" ht="12.75">
      <c r="A273" s="6"/>
      <c r="B273" s="6"/>
      <c r="C273" s="14">
        <v>4170</v>
      </c>
      <c r="D273" s="132" t="s">
        <v>120</v>
      </c>
      <c r="E273" s="6"/>
      <c r="F273" s="6">
        <v>8090</v>
      </c>
      <c r="G273" s="67"/>
      <c r="H273" s="83"/>
      <c r="I273" s="97"/>
      <c r="J273" s="79"/>
      <c r="K273" s="6"/>
      <c r="L273" s="31"/>
      <c r="M273" s="6"/>
      <c r="N273" s="6"/>
      <c r="O273" s="31"/>
      <c r="P273" s="6"/>
      <c r="Q273" s="6"/>
      <c r="R273" s="31"/>
      <c r="U273" s="211">
        <v>8084.2</v>
      </c>
      <c r="V273" s="6"/>
      <c r="W273" s="76">
        <f t="shared" si="13"/>
        <v>99.9283065512979</v>
      </c>
      <c r="X273" s="6"/>
      <c r="Y273" s="6"/>
    </row>
    <row r="274" spans="1:25" ht="12.75">
      <c r="A274" s="6"/>
      <c r="B274" s="6"/>
      <c r="C274" s="14">
        <v>4210</v>
      </c>
      <c r="D274" s="132" t="s">
        <v>41</v>
      </c>
      <c r="E274" s="6">
        <v>4000</v>
      </c>
      <c r="F274" s="6">
        <v>6500</v>
      </c>
      <c r="G274" s="67">
        <f>F274/E274*100</f>
        <v>162.5</v>
      </c>
      <c r="H274" s="83"/>
      <c r="I274" s="97"/>
      <c r="J274" s="79"/>
      <c r="K274" s="6"/>
      <c r="L274" s="31"/>
      <c r="M274" s="6"/>
      <c r="N274" s="6"/>
      <c r="O274" s="31"/>
      <c r="P274" s="6"/>
      <c r="Q274" s="6"/>
      <c r="R274" s="31"/>
      <c r="U274" s="6">
        <v>6402.19</v>
      </c>
      <c r="V274" s="6"/>
      <c r="W274" s="76">
        <f t="shared" si="13"/>
        <v>98.49523076923077</v>
      </c>
      <c r="X274" s="6"/>
      <c r="Y274" s="6"/>
    </row>
    <row r="275" spans="1:25" ht="12.75">
      <c r="A275" s="6"/>
      <c r="B275" s="6"/>
      <c r="C275" s="14">
        <v>4280</v>
      </c>
      <c r="D275" s="132" t="s">
        <v>133</v>
      </c>
      <c r="E275" s="6"/>
      <c r="F275" s="6">
        <v>200</v>
      </c>
      <c r="G275" s="67"/>
      <c r="H275" s="83"/>
      <c r="I275" s="97"/>
      <c r="J275" s="79"/>
      <c r="K275" s="6"/>
      <c r="L275" s="31"/>
      <c r="M275" s="6"/>
      <c r="N275" s="6"/>
      <c r="O275" s="31"/>
      <c r="P275" s="6"/>
      <c r="Q275" s="6"/>
      <c r="R275" s="31"/>
      <c r="U275" s="211">
        <v>90</v>
      </c>
      <c r="V275" s="6"/>
      <c r="W275" s="76">
        <f t="shared" si="13"/>
        <v>45</v>
      </c>
      <c r="X275" s="6"/>
      <c r="Y275" s="6"/>
    </row>
    <row r="276" spans="1:25" ht="12.75">
      <c r="A276" s="6"/>
      <c r="B276" s="6"/>
      <c r="C276" s="14">
        <v>4300</v>
      </c>
      <c r="D276" s="132" t="s">
        <v>58</v>
      </c>
      <c r="E276" s="6">
        <v>9000</v>
      </c>
      <c r="F276" s="6">
        <v>4000</v>
      </c>
      <c r="G276" s="67">
        <f>F276/E276*100</f>
        <v>44.44444444444444</v>
      </c>
      <c r="H276" s="83"/>
      <c r="I276" s="97"/>
      <c r="J276" s="79"/>
      <c r="K276" s="6"/>
      <c r="L276" s="31"/>
      <c r="M276" s="6"/>
      <c r="N276" s="6"/>
      <c r="O276" s="31"/>
      <c r="P276" s="6"/>
      <c r="Q276" s="6"/>
      <c r="R276" s="31"/>
      <c r="U276" s="211">
        <v>3682.68</v>
      </c>
      <c r="V276" s="6"/>
      <c r="W276" s="76">
        <f t="shared" si="13"/>
        <v>92.067</v>
      </c>
      <c r="X276" s="211"/>
      <c r="Y276" s="6"/>
    </row>
    <row r="277" spans="1:25" ht="12.75">
      <c r="A277" s="6"/>
      <c r="B277" s="6"/>
      <c r="C277" s="14">
        <v>4410</v>
      </c>
      <c r="D277" s="132" t="s">
        <v>40</v>
      </c>
      <c r="E277" s="6">
        <v>800</v>
      </c>
      <c r="F277" s="6">
        <v>950</v>
      </c>
      <c r="G277" s="67">
        <f>F277/E277*100</f>
        <v>118.75</v>
      </c>
      <c r="H277" s="83"/>
      <c r="I277" s="97"/>
      <c r="J277" s="79"/>
      <c r="K277" s="6"/>
      <c r="L277" s="31"/>
      <c r="M277" s="6"/>
      <c r="N277" s="6"/>
      <c r="O277" s="31"/>
      <c r="P277" s="6"/>
      <c r="Q277" s="6"/>
      <c r="R277" s="31"/>
      <c r="U277" s="6">
        <v>842.99</v>
      </c>
      <c r="V277" s="6"/>
      <c r="W277" s="76">
        <f t="shared" si="13"/>
        <v>88.7357894736842</v>
      </c>
      <c r="X277" s="6"/>
      <c r="Y277" s="6"/>
    </row>
    <row r="278" spans="1:25" ht="12.75">
      <c r="A278" s="6"/>
      <c r="B278" s="6"/>
      <c r="C278" s="14">
        <v>4420</v>
      </c>
      <c r="D278" s="132" t="s">
        <v>138</v>
      </c>
      <c r="E278" s="6"/>
      <c r="F278" s="6">
        <v>510</v>
      </c>
      <c r="G278" s="67"/>
      <c r="H278" s="83"/>
      <c r="I278" s="97"/>
      <c r="J278" s="79"/>
      <c r="K278" s="6"/>
      <c r="L278" s="31"/>
      <c r="M278" s="6"/>
      <c r="N278" s="6"/>
      <c r="O278" s="31"/>
      <c r="P278" s="6"/>
      <c r="Q278" s="6"/>
      <c r="R278" s="31"/>
      <c r="U278" s="211">
        <v>507.62</v>
      </c>
      <c r="V278" s="6"/>
      <c r="W278" s="76">
        <f t="shared" si="13"/>
        <v>99.53333333333333</v>
      </c>
      <c r="X278" s="6"/>
      <c r="Y278" s="6"/>
    </row>
    <row r="279" spans="1:25" ht="12.75">
      <c r="A279" s="6"/>
      <c r="B279" s="6"/>
      <c r="C279" s="14">
        <v>4430</v>
      </c>
      <c r="D279" s="132" t="s">
        <v>35</v>
      </c>
      <c r="E279" s="6"/>
      <c r="F279" s="6">
        <v>300</v>
      </c>
      <c r="G279" s="67"/>
      <c r="H279" s="83"/>
      <c r="I279" s="97"/>
      <c r="J279" s="79"/>
      <c r="K279" s="6"/>
      <c r="L279" s="31"/>
      <c r="M279" s="6"/>
      <c r="N279" s="6"/>
      <c r="O279" s="31"/>
      <c r="P279" s="6"/>
      <c r="Q279" s="6"/>
      <c r="R279" s="31"/>
      <c r="U279" s="211">
        <v>247</v>
      </c>
      <c r="V279" s="6"/>
      <c r="W279" s="76">
        <f t="shared" si="13"/>
        <v>82.33333333333334</v>
      </c>
      <c r="X279" s="6"/>
      <c r="Y279" s="6"/>
    </row>
    <row r="280" spans="1:25" ht="24">
      <c r="A280" s="6"/>
      <c r="B280" s="6"/>
      <c r="C280" s="14">
        <v>4440</v>
      </c>
      <c r="D280" s="128" t="s">
        <v>43</v>
      </c>
      <c r="E280" s="6">
        <v>3600</v>
      </c>
      <c r="F280" s="6">
        <v>6420</v>
      </c>
      <c r="G280" s="67">
        <f>F280/E280*100</f>
        <v>178.33333333333334</v>
      </c>
      <c r="H280" s="83"/>
      <c r="I280" s="97"/>
      <c r="J280" s="79"/>
      <c r="K280" s="6"/>
      <c r="L280" s="31"/>
      <c r="M280" s="6"/>
      <c r="N280" s="6"/>
      <c r="O280" s="31"/>
      <c r="P280" s="6"/>
      <c r="Q280" s="6"/>
      <c r="R280" s="31"/>
      <c r="U280" s="211">
        <v>6418.02</v>
      </c>
      <c r="V280" s="6"/>
      <c r="W280" s="76">
        <f t="shared" si="13"/>
        <v>99.96915887850469</v>
      </c>
      <c r="X280" s="6"/>
      <c r="Y280" s="6"/>
    </row>
    <row r="281" spans="1:25" ht="24">
      <c r="A281" s="6"/>
      <c r="B281" s="6"/>
      <c r="C281" s="14">
        <v>4700</v>
      </c>
      <c r="D281" s="180" t="s">
        <v>136</v>
      </c>
      <c r="E281" s="6"/>
      <c r="F281" s="6">
        <v>2000</v>
      </c>
      <c r="G281" s="67"/>
      <c r="H281" s="83"/>
      <c r="I281" s="97"/>
      <c r="J281" s="79"/>
      <c r="K281" s="6"/>
      <c r="L281" s="31"/>
      <c r="M281" s="6"/>
      <c r="N281" s="6"/>
      <c r="O281" s="31"/>
      <c r="P281" s="6"/>
      <c r="Q281" s="6"/>
      <c r="R281" s="31"/>
      <c r="U281" s="211">
        <v>1943.09</v>
      </c>
      <c r="V281" s="6"/>
      <c r="W281" s="76">
        <f t="shared" si="13"/>
        <v>97.1545</v>
      </c>
      <c r="X281" s="6"/>
      <c r="Y281" s="6"/>
    </row>
    <row r="282" spans="1:25" ht="24.75" customHeight="1">
      <c r="A282" s="6"/>
      <c r="B282" s="6"/>
      <c r="C282" s="14">
        <v>4740</v>
      </c>
      <c r="D282" s="180" t="s">
        <v>132</v>
      </c>
      <c r="E282" s="6"/>
      <c r="F282" s="6">
        <v>500</v>
      </c>
      <c r="G282" s="67"/>
      <c r="H282" s="83"/>
      <c r="I282" s="97"/>
      <c r="J282" s="79"/>
      <c r="K282" s="6"/>
      <c r="L282" s="31"/>
      <c r="M282" s="6"/>
      <c r="N282" s="6"/>
      <c r="O282" s="31"/>
      <c r="P282" s="6"/>
      <c r="Q282" s="6"/>
      <c r="R282" s="31"/>
      <c r="U282" s="211">
        <v>243.53</v>
      </c>
      <c r="V282" s="6"/>
      <c r="W282" s="76">
        <f t="shared" si="13"/>
        <v>48.705999999999996</v>
      </c>
      <c r="X282" s="6"/>
      <c r="Y282" s="6"/>
    </row>
    <row r="283" spans="1:25" ht="24">
      <c r="A283" s="6"/>
      <c r="B283" s="6"/>
      <c r="C283" s="14">
        <v>4750</v>
      </c>
      <c r="D283" s="180" t="s">
        <v>141</v>
      </c>
      <c r="E283" s="6"/>
      <c r="F283" s="6">
        <v>3400</v>
      </c>
      <c r="G283" s="67"/>
      <c r="H283" s="83"/>
      <c r="I283" s="97"/>
      <c r="J283" s="79"/>
      <c r="K283" s="6"/>
      <c r="L283" s="31"/>
      <c r="M283" s="6"/>
      <c r="N283" s="6"/>
      <c r="O283" s="31"/>
      <c r="P283" s="6"/>
      <c r="Q283" s="6"/>
      <c r="R283" s="31"/>
      <c r="U283" s="211">
        <v>3316.55</v>
      </c>
      <c r="V283" s="6"/>
      <c r="W283" s="76">
        <f t="shared" si="13"/>
        <v>97.54558823529412</v>
      </c>
      <c r="X283" s="6"/>
      <c r="Y283" s="6"/>
    </row>
    <row r="284" spans="1:25" ht="12.75">
      <c r="A284" s="6"/>
      <c r="B284" s="106">
        <v>85295</v>
      </c>
      <c r="C284" s="14"/>
      <c r="D284" s="7" t="s">
        <v>7</v>
      </c>
      <c r="E284" s="6"/>
      <c r="F284" s="7">
        <f>SUM(F285:F285)</f>
        <v>79000</v>
      </c>
      <c r="G284" s="67"/>
      <c r="H284" s="125">
        <f>H285</f>
        <v>7000</v>
      </c>
      <c r="I284" s="97"/>
      <c r="J284" s="79"/>
      <c r="K284" s="6"/>
      <c r="L284" s="31"/>
      <c r="M284" s="6"/>
      <c r="N284" s="6"/>
      <c r="O284" s="31"/>
      <c r="P284" s="6"/>
      <c r="Q284" s="6"/>
      <c r="R284" s="31"/>
      <c r="U284" s="212">
        <f>SUM(U285:U285)</f>
        <v>79000</v>
      </c>
      <c r="V284" s="213">
        <f>V285</f>
        <v>7000</v>
      </c>
      <c r="W284" s="70">
        <f t="shared" si="13"/>
        <v>100</v>
      </c>
      <c r="X284" s="6"/>
      <c r="Y284" s="6"/>
    </row>
    <row r="285" spans="1:25" ht="12.75">
      <c r="A285" s="6"/>
      <c r="B285" s="6"/>
      <c r="C285" s="14">
        <v>3110</v>
      </c>
      <c r="D285" s="129" t="s">
        <v>69</v>
      </c>
      <c r="E285" s="6"/>
      <c r="F285" s="6">
        <v>79000</v>
      </c>
      <c r="G285" s="67"/>
      <c r="H285" s="83">
        <v>7000</v>
      </c>
      <c r="I285" s="97"/>
      <c r="J285" s="79"/>
      <c r="K285" s="6"/>
      <c r="L285" s="31"/>
      <c r="M285" s="6"/>
      <c r="N285" s="6"/>
      <c r="O285" s="31"/>
      <c r="P285" s="6"/>
      <c r="Q285" s="6"/>
      <c r="R285" s="31"/>
      <c r="U285" s="211">
        <v>79000</v>
      </c>
      <c r="V285" s="211">
        <v>7000</v>
      </c>
      <c r="W285" s="76">
        <f t="shared" si="13"/>
        <v>100</v>
      </c>
      <c r="X285" s="6"/>
      <c r="Y285" s="6"/>
    </row>
    <row r="286" spans="1:25" ht="25.5">
      <c r="A286" s="160">
        <v>853</v>
      </c>
      <c r="B286" s="6"/>
      <c r="C286" s="14"/>
      <c r="D286" s="162" t="s">
        <v>155</v>
      </c>
      <c r="E286" s="6"/>
      <c r="F286" s="126">
        <f>F287</f>
        <v>49890</v>
      </c>
      <c r="G286" s="67"/>
      <c r="H286" s="83"/>
      <c r="I286" s="97"/>
      <c r="J286" s="79"/>
      <c r="K286" s="6"/>
      <c r="L286" s="31"/>
      <c r="M286" s="6"/>
      <c r="N286" s="6"/>
      <c r="O286" s="31"/>
      <c r="P286" s="6"/>
      <c r="Q286" s="6"/>
      <c r="R286" s="31"/>
      <c r="U286" s="221">
        <f>U287</f>
        <v>49770</v>
      </c>
      <c r="V286" s="6"/>
      <c r="W286" s="251">
        <f t="shared" si="13"/>
        <v>99.75947083583885</v>
      </c>
      <c r="X286" s="6"/>
      <c r="Y286" s="6"/>
    </row>
    <row r="287" spans="1:25" ht="12.75">
      <c r="A287" s="160"/>
      <c r="B287" s="133">
        <v>85395</v>
      </c>
      <c r="C287" s="14"/>
      <c r="D287" s="117" t="s">
        <v>7</v>
      </c>
      <c r="E287" s="6"/>
      <c r="F287" s="117">
        <f>SUM(F288:F295)</f>
        <v>49890</v>
      </c>
      <c r="G287" s="67"/>
      <c r="H287" s="83"/>
      <c r="I287" s="97"/>
      <c r="J287" s="79"/>
      <c r="K287" s="6"/>
      <c r="L287" s="31"/>
      <c r="M287" s="6"/>
      <c r="N287" s="6"/>
      <c r="O287" s="31"/>
      <c r="P287" s="6"/>
      <c r="Q287" s="6"/>
      <c r="R287" s="31"/>
      <c r="U287" s="213">
        <f>SUM(U288:U295)</f>
        <v>49770</v>
      </c>
      <c r="V287" s="6"/>
      <c r="W287" s="244">
        <f t="shared" si="13"/>
        <v>99.75947083583885</v>
      </c>
      <c r="X287" s="6"/>
      <c r="Y287" s="6"/>
    </row>
    <row r="288" spans="1:25" ht="12.75">
      <c r="A288" s="160"/>
      <c r="B288" s="6"/>
      <c r="C288" s="14">
        <v>4117</v>
      </c>
      <c r="D288" s="129" t="s">
        <v>115</v>
      </c>
      <c r="E288" s="6"/>
      <c r="F288" s="6">
        <v>2005</v>
      </c>
      <c r="G288" s="67"/>
      <c r="H288" s="83"/>
      <c r="I288" s="97"/>
      <c r="J288" s="79"/>
      <c r="K288" s="6"/>
      <c r="L288" s="31"/>
      <c r="M288" s="6"/>
      <c r="N288" s="6"/>
      <c r="O288" s="31"/>
      <c r="P288" s="6"/>
      <c r="Q288" s="6"/>
      <c r="R288" s="31"/>
      <c r="U288" s="211">
        <v>2005</v>
      </c>
      <c r="V288" s="6"/>
      <c r="W288" s="76">
        <f t="shared" si="13"/>
        <v>100</v>
      </c>
      <c r="X288" s="6"/>
      <c r="Y288" s="6"/>
    </row>
    <row r="289" spans="1:25" ht="12.75">
      <c r="A289" s="160"/>
      <c r="B289" s="6"/>
      <c r="C289" s="14">
        <v>4127</v>
      </c>
      <c r="D289" s="129" t="s">
        <v>44</v>
      </c>
      <c r="E289" s="6"/>
      <c r="F289" s="6">
        <v>295</v>
      </c>
      <c r="G289" s="67"/>
      <c r="H289" s="83"/>
      <c r="I289" s="97"/>
      <c r="J289" s="79"/>
      <c r="K289" s="6"/>
      <c r="L289" s="31"/>
      <c r="M289" s="6"/>
      <c r="N289" s="6"/>
      <c r="O289" s="31"/>
      <c r="P289" s="6"/>
      <c r="Q289" s="6"/>
      <c r="R289" s="31"/>
      <c r="U289" s="211">
        <v>295</v>
      </c>
      <c r="V289" s="6"/>
      <c r="W289" s="76">
        <f t="shared" si="13"/>
        <v>100</v>
      </c>
      <c r="X289" s="6"/>
      <c r="Y289" s="6"/>
    </row>
    <row r="290" spans="1:25" ht="12.75">
      <c r="A290" s="160"/>
      <c r="B290" s="6"/>
      <c r="C290" s="14">
        <v>4177</v>
      </c>
      <c r="D290" s="129" t="s">
        <v>120</v>
      </c>
      <c r="E290" s="6"/>
      <c r="F290" s="6">
        <v>15600</v>
      </c>
      <c r="G290" s="67"/>
      <c r="H290" s="83"/>
      <c r="I290" s="97"/>
      <c r="J290" s="79"/>
      <c r="K290" s="6"/>
      <c r="L290" s="31"/>
      <c r="M290" s="6"/>
      <c r="N290" s="6"/>
      <c r="O290" s="31"/>
      <c r="P290" s="6"/>
      <c r="Q290" s="6"/>
      <c r="R290" s="31"/>
      <c r="U290" s="211">
        <v>15600</v>
      </c>
      <c r="V290" s="6"/>
      <c r="W290" s="76">
        <f t="shared" si="13"/>
        <v>100</v>
      </c>
      <c r="X290" s="6"/>
      <c r="Y290" s="6"/>
    </row>
    <row r="291" spans="1:25" ht="12.75">
      <c r="A291" s="160"/>
      <c r="B291" s="6"/>
      <c r="C291" s="14">
        <v>4217</v>
      </c>
      <c r="D291" s="129" t="s">
        <v>41</v>
      </c>
      <c r="E291" s="6"/>
      <c r="F291" s="6">
        <v>7899</v>
      </c>
      <c r="G291" s="67"/>
      <c r="H291" s="83"/>
      <c r="I291" s="97"/>
      <c r="J291" s="79"/>
      <c r="K291" s="6"/>
      <c r="L291" s="31"/>
      <c r="M291" s="6"/>
      <c r="N291" s="6"/>
      <c r="O291" s="31"/>
      <c r="P291" s="6"/>
      <c r="Q291" s="6"/>
      <c r="R291" s="31"/>
      <c r="U291" s="211">
        <v>7899.4</v>
      </c>
      <c r="V291" s="6"/>
      <c r="W291" s="76">
        <f t="shared" si="13"/>
        <v>100.0050639321433</v>
      </c>
      <c r="X291" s="6"/>
      <c r="Y291" s="6"/>
    </row>
    <row r="292" spans="1:25" ht="12.75">
      <c r="A292" s="6"/>
      <c r="B292" s="6"/>
      <c r="C292" s="14">
        <v>4307</v>
      </c>
      <c r="D292" s="129" t="s">
        <v>34</v>
      </c>
      <c r="E292" s="6"/>
      <c r="F292" s="211">
        <v>15926.5</v>
      </c>
      <c r="G292" s="67"/>
      <c r="H292" s="83"/>
      <c r="I292" s="97"/>
      <c r="J292" s="79"/>
      <c r="K292" s="6"/>
      <c r="L292" s="31"/>
      <c r="M292" s="6"/>
      <c r="N292" s="6"/>
      <c r="O292" s="31"/>
      <c r="P292" s="6"/>
      <c r="Q292" s="6"/>
      <c r="R292" s="31"/>
      <c r="U292" s="211">
        <v>15806.5</v>
      </c>
      <c r="V292" s="6"/>
      <c r="W292" s="76">
        <f t="shared" si="13"/>
        <v>99.24653878755532</v>
      </c>
      <c r="X292" s="6"/>
      <c r="Y292" s="6"/>
    </row>
    <row r="293" spans="1:25" ht="12.75">
      <c r="A293" s="6"/>
      <c r="B293" s="6"/>
      <c r="C293" s="14">
        <v>4309</v>
      </c>
      <c r="D293" s="129" t="s">
        <v>34</v>
      </c>
      <c r="E293" s="6"/>
      <c r="F293" s="211">
        <v>7483.5</v>
      </c>
      <c r="G293" s="67"/>
      <c r="H293" s="83"/>
      <c r="I293" s="97"/>
      <c r="J293" s="79"/>
      <c r="K293" s="6"/>
      <c r="L293" s="31"/>
      <c r="M293" s="6"/>
      <c r="N293" s="6"/>
      <c r="O293" s="31"/>
      <c r="P293" s="6"/>
      <c r="Q293" s="6"/>
      <c r="R293" s="31"/>
      <c r="U293" s="211">
        <v>7483.5</v>
      </c>
      <c r="V293" s="6"/>
      <c r="W293" s="76">
        <f t="shared" si="13"/>
        <v>100</v>
      </c>
      <c r="X293" s="6"/>
      <c r="Y293" s="6"/>
    </row>
    <row r="294" spans="1:25" ht="12.75">
      <c r="A294" s="6"/>
      <c r="B294" s="6"/>
      <c r="C294" s="14">
        <v>4437</v>
      </c>
      <c r="D294" s="129" t="s">
        <v>35</v>
      </c>
      <c r="E294" s="6"/>
      <c r="F294" s="6">
        <v>540</v>
      </c>
      <c r="G294" s="67"/>
      <c r="H294" s="83"/>
      <c r="I294" s="97"/>
      <c r="J294" s="79"/>
      <c r="K294" s="6"/>
      <c r="L294" s="31"/>
      <c r="M294" s="6"/>
      <c r="N294" s="6"/>
      <c r="O294" s="31"/>
      <c r="P294" s="6"/>
      <c r="Q294" s="6"/>
      <c r="R294" s="31"/>
      <c r="U294" s="211">
        <v>540</v>
      </c>
      <c r="V294" s="6"/>
      <c r="W294" s="76">
        <f t="shared" si="13"/>
        <v>100</v>
      </c>
      <c r="X294" s="6"/>
      <c r="Y294" s="6"/>
    </row>
    <row r="295" spans="1:25" ht="24">
      <c r="A295" s="6"/>
      <c r="B295" s="6"/>
      <c r="C295" s="14">
        <v>4757</v>
      </c>
      <c r="D295" s="180" t="s">
        <v>141</v>
      </c>
      <c r="E295" s="6"/>
      <c r="F295" s="6">
        <v>141</v>
      </c>
      <c r="G295" s="67"/>
      <c r="H295" s="83"/>
      <c r="I295" s="97"/>
      <c r="J295" s="79"/>
      <c r="K295" s="6"/>
      <c r="L295" s="31"/>
      <c r="M295" s="6"/>
      <c r="N295" s="6"/>
      <c r="O295" s="31"/>
      <c r="P295" s="6"/>
      <c r="Q295" s="6"/>
      <c r="R295" s="31"/>
      <c r="U295" s="211">
        <v>140.6</v>
      </c>
      <c r="V295" s="6"/>
      <c r="W295" s="76">
        <f t="shared" si="13"/>
        <v>99.71631205673759</v>
      </c>
      <c r="X295" s="6"/>
      <c r="Y295" s="6"/>
    </row>
    <row r="296" spans="1:25" ht="12.75">
      <c r="A296" s="104">
        <v>854</v>
      </c>
      <c r="B296" s="6"/>
      <c r="C296" s="6"/>
      <c r="D296" s="5" t="s">
        <v>71</v>
      </c>
      <c r="E296" s="17" t="e">
        <f>#REF!+#REF!+#REF!+E297</f>
        <v>#REF!</v>
      </c>
      <c r="F296" s="17">
        <f>F297+F307+F304</f>
        <v>151780</v>
      </c>
      <c r="G296" s="69" t="e">
        <f>F296/E296*100</f>
        <v>#REF!</v>
      </c>
      <c r="H296" s="102"/>
      <c r="I296" s="87"/>
      <c r="J296" s="79"/>
      <c r="K296" s="6"/>
      <c r="L296" s="31"/>
      <c r="M296" s="6"/>
      <c r="N296" s="6"/>
      <c r="O296" s="31"/>
      <c r="P296" s="6"/>
      <c r="Q296" s="6"/>
      <c r="R296" s="31"/>
      <c r="U296" s="216">
        <f>U297+U307+U304</f>
        <v>129150.6</v>
      </c>
      <c r="V296" s="6"/>
      <c r="W296" s="248">
        <f t="shared" si="13"/>
        <v>85.09065753063645</v>
      </c>
      <c r="X296" s="283">
        <f>X297</f>
        <v>1535.01</v>
      </c>
      <c r="Y296" s="6"/>
    </row>
    <row r="297" spans="1:25" ht="12.75">
      <c r="A297" s="14"/>
      <c r="B297" s="106">
        <v>85401</v>
      </c>
      <c r="C297" s="6"/>
      <c r="D297" s="7" t="s">
        <v>80</v>
      </c>
      <c r="E297" s="15">
        <f>SUM(E299:E303)</f>
        <v>5104</v>
      </c>
      <c r="F297" s="15">
        <f>SUM(F298:F303)</f>
        <v>76515</v>
      </c>
      <c r="G297" s="74">
        <f>F297/E297*100</f>
        <v>1499.1183385579936</v>
      </c>
      <c r="H297" s="16"/>
      <c r="I297" s="93"/>
      <c r="J297" s="78">
        <f>SUM(J299:J303)</f>
        <v>0</v>
      </c>
      <c r="K297" s="7">
        <f>SUM(K299:K303)</f>
        <v>8300</v>
      </c>
      <c r="L297" s="31"/>
      <c r="M297" s="6"/>
      <c r="N297" s="6"/>
      <c r="O297" s="31"/>
      <c r="P297" s="7">
        <f>SUM(P299:P303)</f>
        <v>5104</v>
      </c>
      <c r="Q297" s="7">
        <f>SUM(Q299:Q303)</f>
        <v>8580</v>
      </c>
      <c r="R297" s="35">
        <f>Q297/P297*100</f>
        <v>168.10344827586206</v>
      </c>
      <c r="U297" s="7">
        <f>SUM(U298:U303)</f>
        <v>67601.82</v>
      </c>
      <c r="V297" s="6"/>
      <c r="W297" s="70">
        <f t="shared" si="13"/>
        <v>88.35106841795726</v>
      </c>
      <c r="X297" s="117">
        <f>SUM(X298:X303)</f>
        <v>1535.01</v>
      </c>
      <c r="Y297" s="6"/>
    </row>
    <row r="298" spans="1:25" ht="24">
      <c r="A298" s="14"/>
      <c r="B298" s="106"/>
      <c r="C298" s="6">
        <v>3020</v>
      </c>
      <c r="D298" s="127" t="s">
        <v>39</v>
      </c>
      <c r="E298" s="15"/>
      <c r="F298" s="23">
        <v>6250</v>
      </c>
      <c r="G298" s="67"/>
      <c r="H298" s="21"/>
      <c r="I298" s="94"/>
      <c r="J298" s="91"/>
      <c r="K298" s="19"/>
      <c r="L298" s="31"/>
      <c r="M298" s="19"/>
      <c r="N298" s="19"/>
      <c r="O298" s="31"/>
      <c r="P298" s="19"/>
      <c r="Q298" s="19"/>
      <c r="R298" s="29"/>
      <c r="S298" s="112"/>
      <c r="T298" s="112"/>
      <c r="U298" s="223">
        <v>5241</v>
      </c>
      <c r="V298" s="19"/>
      <c r="W298" s="73">
        <f>U298/F298*100</f>
        <v>83.856</v>
      </c>
      <c r="X298" s="6"/>
      <c r="Y298" s="6"/>
    </row>
    <row r="299" spans="1:25" ht="12.75">
      <c r="A299" s="14"/>
      <c r="B299" s="6"/>
      <c r="C299" s="14">
        <v>4010</v>
      </c>
      <c r="D299" s="129" t="s">
        <v>37</v>
      </c>
      <c r="E299" s="23">
        <f>J299+P299</f>
        <v>4021</v>
      </c>
      <c r="F299" s="23">
        <v>50000</v>
      </c>
      <c r="G299" s="68">
        <f>F299/E299*100</f>
        <v>1243.4717731907485</v>
      </c>
      <c r="H299" s="23"/>
      <c r="I299" s="98"/>
      <c r="J299" s="79">
        <v>0</v>
      </c>
      <c r="K299" s="6">
        <v>6500</v>
      </c>
      <c r="L299" s="31"/>
      <c r="M299" s="6"/>
      <c r="N299" s="6"/>
      <c r="O299" s="31"/>
      <c r="P299" s="6">
        <v>4021</v>
      </c>
      <c r="Q299" s="6">
        <v>6500</v>
      </c>
      <c r="R299" s="29">
        <f>Q299/P299*100</f>
        <v>161.6513305147973</v>
      </c>
      <c r="U299" s="6">
        <v>45188.69</v>
      </c>
      <c r="V299" s="6"/>
      <c r="W299" s="76">
        <f t="shared" si="13"/>
        <v>90.37738</v>
      </c>
      <c r="X299" s="6"/>
      <c r="Y299" s="6"/>
    </row>
    <row r="300" spans="1:25" ht="12.75">
      <c r="A300" s="14"/>
      <c r="B300" s="6"/>
      <c r="C300" s="14">
        <v>4040</v>
      </c>
      <c r="D300" s="129" t="s">
        <v>38</v>
      </c>
      <c r="E300" s="23"/>
      <c r="F300" s="23">
        <v>4200</v>
      </c>
      <c r="G300" s="68"/>
      <c r="H300" s="23"/>
      <c r="I300" s="98"/>
      <c r="J300" s="79"/>
      <c r="K300" s="6"/>
      <c r="L300" s="31"/>
      <c r="M300" s="6"/>
      <c r="N300" s="6"/>
      <c r="O300" s="31"/>
      <c r="P300" s="6"/>
      <c r="Q300" s="6"/>
      <c r="R300" s="29"/>
      <c r="U300" s="211">
        <v>2786.29</v>
      </c>
      <c r="V300" s="6"/>
      <c r="W300" s="76">
        <f t="shared" si="13"/>
        <v>66.34023809523809</v>
      </c>
      <c r="X300" s="6">
        <v>1332.59</v>
      </c>
      <c r="Y300" s="6"/>
    </row>
    <row r="301" spans="1:25" ht="12.75">
      <c r="A301" s="14"/>
      <c r="B301" s="6"/>
      <c r="C301" s="14">
        <v>4110</v>
      </c>
      <c r="D301" s="129" t="s">
        <v>59</v>
      </c>
      <c r="E301" s="23">
        <f>J301+P301</f>
        <v>774</v>
      </c>
      <c r="F301" s="23">
        <v>8665</v>
      </c>
      <c r="G301" s="68">
        <f>F301/E301*100</f>
        <v>1119.5090439276487</v>
      </c>
      <c r="H301" s="23"/>
      <c r="I301" s="98"/>
      <c r="J301" s="79">
        <v>0</v>
      </c>
      <c r="K301" s="6">
        <v>1200</v>
      </c>
      <c r="L301" s="31"/>
      <c r="M301" s="6"/>
      <c r="N301" s="6"/>
      <c r="O301" s="31"/>
      <c r="P301" s="6">
        <v>774</v>
      </c>
      <c r="Q301" s="6">
        <v>1200</v>
      </c>
      <c r="R301" s="29">
        <f>Q301/P301*100</f>
        <v>155.0387596899225</v>
      </c>
      <c r="U301" s="211">
        <v>7625.6</v>
      </c>
      <c r="V301" s="6"/>
      <c r="W301" s="76">
        <f t="shared" si="13"/>
        <v>88.00461627236007</v>
      </c>
      <c r="X301" s="211">
        <v>202.42</v>
      </c>
      <c r="Y301" s="6"/>
    </row>
    <row r="302" spans="1:25" ht="12.75">
      <c r="A302" s="14"/>
      <c r="B302" s="6"/>
      <c r="C302" s="14">
        <v>4120</v>
      </c>
      <c r="D302" s="129" t="s">
        <v>44</v>
      </c>
      <c r="E302" s="23">
        <f>J302+P302</f>
        <v>97</v>
      </c>
      <c r="F302" s="23">
        <v>1400</v>
      </c>
      <c r="G302" s="68">
        <f>F302/E302*100</f>
        <v>1443.298969072165</v>
      </c>
      <c r="H302" s="23"/>
      <c r="I302" s="98"/>
      <c r="J302" s="79">
        <v>0</v>
      </c>
      <c r="K302" s="6">
        <v>150</v>
      </c>
      <c r="L302" s="31"/>
      <c r="M302" s="6"/>
      <c r="N302" s="6"/>
      <c r="O302" s="31"/>
      <c r="P302" s="6">
        <v>97</v>
      </c>
      <c r="Q302" s="6">
        <v>170</v>
      </c>
      <c r="R302" s="29">
        <f>Q302/P302*100</f>
        <v>175.2577319587629</v>
      </c>
      <c r="U302" s="211">
        <v>760.24</v>
      </c>
      <c r="V302" s="6"/>
      <c r="W302" s="76">
        <f t="shared" si="13"/>
        <v>54.30285714285714</v>
      </c>
      <c r="X302" s="6"/>
      <c r="Y302" s="6"/>
    </row>
    <row r="303" spans="1:25" ht="24">
      <c r="A303" s="14"/>
      <c r="B303" s="28"/>
      <c r="C303" s="108">
        <v>4440</v>
      </c>
      <c r="D303" s="148" t="s">
        <v>43</v>
      </c>
      <c r="E303" s="23">
        <f>J303+P303</f>
        <v>212</v>
      </c>
      <c r="F303" s="23">
        <v>6000</v>
      </c>
      <c r="G303" s="68">
        <f>F303/E303*100</f>
        <v>2830.188679245283</v>
      </c>
      <c r="H303" s="23"/>
      <c r="I303" s="98"/>
      <c r="J303" s="79">
        <v>0</v>
      </c>
      <c r="K303" s="6">
        <v>450</v>
      </c>
      <c r="L303" s="31"/>
      <c r="M303" s="6"/>
      <c r="N303" s="6"/>
      <c r="O303" s="31"/>
      <c r="P303" s="6">
        <v>212</v>
      </c>
      <c r="Q303" s="6">
        <v>710</v>
      </c>
      <c r="R303" s="29">
        <f>Q303/P303*100</f>
        <v>334.9056603773585</v>
      </c>
      <c r="U303" s="211">
        <v>6000</v>
      </c>
      <c r="V303" s="6"/>
      <c r="W303" s="76">
        <f t="shared" si="13"/>
        <v>100</v>
      </c>
      <c r="X303" s="6"/>
      <c r="Y303" s="6"/>
    </row>
    <row r="304" spans="1:25" ht="12.75">
      <c r="A304" s="6"/>
      <c r="B304" s="133">
        <v>85415</v>
      </c>
      <c r="C304" s="14"/>
      <c r="D304" s="119" t="s">
        <v>117</v>
      </c>
      <c r="E304" s="6"/>
      <c r="F304" s="117">
        <f>SUM(F305:F306)</f>
        <v>74705</v>
      </c>
      <c r="G304" s="68"/>
      <c r="H304" s="23"/>
      <c r="I304" s="56"/>
      <c r="J304" s="43"/>
      <c r="K304" s="43"/>
      <c r="L304" s="149"/>
      <c r="M304" s="43"/>
      <c r="N304" s="43"/>
      <c r="O304" s="149"/>
      <c r="P304" s="43"/>
      <c r="Q304" s="43"/>
      <c r="R304" s="149"/>
      <c r="U304" s="213">
        <f>SUM(U305:U306)</f>
        <v>61548.78</v>
      </c>
      <c r="V304" s="6"/>
      <c r="W304" s="244">
        <f aca="true" t="shared" si="16" ref="W304:W373">U304/F304*100</f>
        <v>82.3891038083127</v>
      </c>
      <c r="X304" s="6"/>
      <c r="Y304" s="6"/>
    </row>
    <row r="305" spans="1:25" ht="12.75">
      <c r="A305" s="6"/>
      <c r="B305" s="14"/>
      <c r="C305" s="14">
        <v>3240</v>
      </c>
      <c r="D305" s="128" t="s">
        <v>124</v>
      </c>
      <c r="E305" s="6"/>
      <c r="F305" s="6">
        <v>55755</v>
      </c>
      <c r="G305" s="68"/>
      <c r="H305" s="23"/>
      <c r="I305" s="56"/>
      <c r="J305" s="43"/>
      <c r="K305" s="43"/>
      <c r="L305" s="149"/>
      <c r="M305" s="43"/>
      <c r="N305" s="43"/>
      <c r="O305" s="149"/>
      <c r="P305" s="43"/>
      <c r="Q305" s="43"/>
      <c r="R305" s="149"/>
      <c r="U305" s="211">
        <v>50723</v>
      </c>
      <c r="V305" s="6"/>
      <c r="W305" s="76">
        <f t="shared" si="16"/>
        <v>90.97480046632589</v>
      </c>
      <c r="X305" s="6"/>
      <c r="Y305" s="6"/>
    </row>
    <row r="306" spans="1:25" ht="12.75">
      <c r="A306" s="6"/>
      <c r="B306" s="14"/>
      <c r="C306" s="14">
        <v>3260</v>
      </c>
      <c r="D306" s="128" t="s">
        <v>142</v>
      </c>
      <c r="E306" s="6"/>
      <c r="F306" s="6">
        <v>18950</v>
      </c>
      <c r="G306" s="68"/>
      <c r="H306" s="23"/>
      <c r="I306" s="56"/>
      <c r="J306" s="43"/>
      <c r="K306" s="43"/>
      <c r="L306" s="149"/>
      <c r="M306" s="43"/>
      <c r="N306" s="43"/>
      <c r="O306" s="149"/>
      <c r="P306" s="43"/>
      <c r="Q306" s="43"/>
      <c r="R306" s="149"/>
      <c r="U306" s="211">
        <v>10825.78</v>
      </c>
      <c r="V306" s="6"/>
      <c r="W306" s="76">
        <f t="shared" si="16"/>
        <v>57.12812664907651</v>
      </c>
      <c r="X306" s="6"/>
      <c r="Y306" s="6"/>
    </row>
    <row r="307" spans="1:25" ht="25.5">
      <c r="A307" s="6"/>
      <c r="B307" s="133">
        <v>85446</v>
      </c>
      <c r="C307" s="14"/>
      <c r="D307" s="119" t="s">
        <v>105</v>
      </c>
      <c r="E307" s="6"/>
      <c r="F307" s="117">
        <f>SUM(F308:F309)</f>
        <v>560</v>
      </c>
      <c r="G307" s="68"/>
      <c r="H307" s="23"/>
      <c r="I307" s="56"/>
      <c r="J307" s="43"/>
      <c r="K307" s="43"/>
      <c r="L307" s="149"/>
      <c r="M307" s="43"/>
      <c r="N307" s="43"/>
      <c r="O307" s="149"/>
      <c r="P307" s="43"/>
      <c r="Q307" s="43"/>
      <c r="R307" s="149"/>
      <c r="U307" s="117">
        <f>SUM(U308:U309)</f>
        <v>0</v>
      </c>
      <c r="V307" s="6"/>
      <c r="W307" s="244">
        <f t="shared" si="16"/>
        <v>0</v>
      </c>
      <c r="X307" s="6"/>
      <c r="Y307" s="6"/>
    </row>
    <row r="308" spans="1:25" ht="12.75">
      <c r="A308" s="47"/>
      <c r="B308" s="159"/>
      <c r="C308" s="159">
        <v>4300</v>
      </c>
      <c r="D308" s="200" t="s">
        <v>34</v>
      </c>
      <c r="E308" s="47"/>
      <c r="F308" s="47">
        <v>100</v>
      </c>
      <c r="G308" s="201"/>
      <c r="H308" s="202"/>
      <c r="I308" s="56"/>
      <c r="J308" s="43"/>
      <c r="K308" s="43"/>
      <c r="L308" s="149"/>
      <c r="M308" s="43"/>
      <c r="N308" s="43"/>
      <c r="O308" s="149"/>
      <c r="P308" s="43"/>
      <c r="Q308" s="43"/>
      <c r="R308" s="149"/>
      <c r="U308" s="47">
        <v>0</v>
      </c>
      <c r="V308" s="47"/>
      <c r="W308" s="250">
        <f t="shared" si="16"/>
        <v>0</v>
      </c>
      <c r="X308" s="6"/>
      <c r="Y308" s="6"/>
    </row>
    <row r="309" spans="1:25" ht="12.75">
      <c r="A309" s="6"/>
      <c r="B309" s="14"/>
      <c r="C309" s="14">
        <v>4410</v>
      </c>
      <c r="D309" s="128" t="s">
        <v>40</v>
      </c>
      <c r="E309" s="6"/>
      <c r="F309" s="6">
        <v>460</v>
      </c>
      <c r="G309" s="23"/>
      <c r="H309" s="23"/>
      <c r="I309" s="23"/>
      <c r="J309" s="6"/>
      <c r="K309" s="6"/>
      <c r="L309" s="31"/>
      <c r="M309" s="6"/>
      <c r="N309" s="6"/>
      <c r="O309" s="31"/>
      <c r="P309" s="6"/>
      <c r="Q309" s="6"/>
      <c r="R309" s="31"/>
      <c r="S309" s="6"/>
      <c r="T309" s="6"/>
      <c r="U309" s="6">
        <v>0</v>
      </c>
      <c r="V309" s="6"/>
      <c r="W309" s="76">
        <f t="shared" si="16"/>
        <v>0</v>
      </c>
      <c r="X309" s="6"/>
      <c r="Y309" s="6"/>
    </row>
    <row r="310" spans="1:25" ht="25.5">
      <c r="A310" s="104">
        <v>900</v>
      </c>
      <c r="B310" s="6"/>
      <c r="C310" s="6"/>
      <c r="D310" s="9" t="s">
        <v>30</v>
      </c>
      <c r="E310" s="17" t="e">
        <f>E320+#REF!</f>
        <v>#REF!</v>
      </c>
      <c r="F310" s="17">
        <f>F320+F314+F324+F311+F317+F326</f>
        <v>615715</v>
      </c>
      <c r="G310" s="111" t="e">
        <f>F310/E310*100</f>
        <v>#REF!</v>
      </c>
      <c r="H310" s="151"/>
      <c r="I310" s="81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216">
        <f>U320+U314+U324+U311+U317+U326</f>
        <v>580508.79</v>
      </c>
      <c r="V310" s="102"/>
      <c r="W310" s="248">
        <f t="shared" si="16"/>
        <v>94.28206069366509</v>
      </c>
      <c r="X310" s="221">
        <f>X314+X320</f>
        <v>1500.28</v>
      </c>
      <c r="Y310" s="6"/>
    </row>
    <row r="311" spans="1:25" ht="12.75">
      <c r="A311" s="104"/>
      <c r="B311" s="133">
        <v>90002</v>
      </c>
      <c r="C311" s="6"/>
      <c r="D311" s="119" t="s">
        <v>130</v>
      </c>
      <c r="E311" s="17"/>
      <c r="F311" s="123">
        <f>SUM(F312:F313)</f>
        <v>285592</v>
      </c>
      <c r="G311" s="121"/>
      <c r="H311" s="122"/>
      <c r="I311" s="122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219">
        <f>SUM(U312:U313)</f>
        <v>285591.73</v>
      </c>
      <c r="V311" s="120"/>
      <c r="W311" s="124">
        <f t="shared" si="16"/>
        <v>99.99990545953668</v>
      </c>
      <c r="X311" s="6"/>
      <c r="Y311" s="6"/>
    </row>
    <row r="312" spans="1:25" ht="45">
      <c r="A312" s="186"/>
      <c r="B312" s="155"/>
      <c r="C312" s="204">
        <v>6010</v>
      </c>
      <c r="D312" s="237" t="s">
        <v>128</v>
      </c>
      <c r="E312" s="185"/>
      <c r="F312" s="231">
        <v>279675</v>
      </c>
      <c r="G312" s="232"/>
      <c r="H312" s="233"/>
      <c r="I312" s="234"/>
      <c r="J312" s="235"/>
      <c r="K312" s="235"/>
      <c r="L312" s="235"/>
      <c r="M312" s="235"/>
      <c r="N312" s="235"/>
      <c r="O312" s="235"/>
      <c r="P312" s="235"/>
      <c r="Q312" s="235"/>
      <c r="R312" s="235"/>
      <c r="S312" s="235"/>
      <c r="T312" s="235"/>
      <c r="U312" s="236">
        <v>279675</v>
      </c>
      <c r="V312" s="231"/>
      <c r="W312" s="232">
        <f t="shared" si="16"/>
        <v>100</v>
      </c>
      <c r="X312" s="155"/>
      <c r="Y312" s="155"/>
    </row>
    <row r="313" spans="1:25" ht="45">
      <c r="A313" s="186"/>
      <c r="B313" s="155"/>
      <c r="C313" s="204">
        <v>6610</v>
      </c>
      <c r="D313" s="237" t="s">
        <v>131</v>
      </c>
      <c r="E313" s="185"/>
      <c r="F313" s="231">
        <v>5917</v>
      </c>
      <c r="G313" s="232"/>
      <c r="H313" s="233"/>
      <c r="I313" s="234"/>
      <c r="J313" s="235"/>
      <c r="K313" s="235"/>
      <c r="L313" s="235"/>
      <c r="M313" s="235"/>
      <c r="N313" s="235"/>
      <c r="O313" s="235"/>
      <c r="P313" s="235"/>
      <c r="Q313" s="235"/>
      <c r="R313" s="235"/>
      <c r="S313" s="235"/>
      <c r="T313" s="235"/>
      <c r="U313" s="236">
        <v>5916.73</v>
      </c>
      <c r="V313" s="231"/>
      <c r="W313" s="142">
        <f t="shared" si="16"/>
        <v>99.99543687679567</v>
      </c>
      <c r="X313" s="6"/>
      <c r="Y313" s="6"/>
    </row>
    <row r="314" spans="1:25" ht="12.75">
      <c r="A314" s="186"/>
      <c r="B314" s="173">
        <v>90003</v>
      </c>
      <c r="C314" s="155"/>
      <c r="D314" s="174" t="s">
        <v>108</v>
      </c>
      <c r="E314" s="185"/>
      <c r="F314" s="205">
        <f>SUM(F315:F316)</f>
        <v>47523</v>
      </c>
      <c r="G314" s="206"/>
      <c r="H314" s="187"/>
      <c r="I314" s="152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238">
        <f>SUM(U315:U316)</f>
        <v>44588.11</v>
      </c>
      <c r="V314" s="203"/>
      <c r="W314" s="253">
        <f aca="true" t="shared" si="17" ref="W314:W319">U314/F314*100</f>
        <v>93.82427456179113</v>
      </c>
      <c r="X314" s="213">
        <f>SUM(X315:X316)</f>
        <v>757.48</v>
      </c>
      <c r="Y314" s="6"/>
    </row>
    <row r="315" spans="1:25" ht="12.75">
      <c r="A315" s="104"/>
      <c r="B315" s="6"/>
      <c r="C315" s="14">
        <v>4210</v>
      </c>
      <c r="D315" s="127" t="s">
        <v>41</v>
      </c>
      <c r="E315" s="17"/>
      <c r="F315" s="120">
        <v>2500</v>
      </c>
      <c r="G315" s="150"/>
      <c r="H315" s="151"/>
      <c r="I315" s="152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220">
        <v>1213.9</v>
      </c>
      <c r="V315" s="102"/>
      <c r="W315" s="142">
        <f t="shared" si="17"/>
        <v>48.556000000000004</v>
      </c>
      <c r="X315" s="6"/>
      <c r="Y315" s="6"/>
    </row>
    <row r="316" spans="1:25" ht="12.75">
      <c r="A316" s="104"/>
      <c r="B316" s="6"/>
      <c r="C316" s="14">
        <v>4300</v>
      </c>
      <c r="D316" s="128" t="s">
        <v>34</v>
      </c>
      <c r="E316" s="17"/>
      <c r="F316" s="120">
        <v>45023</v>
      </c>
      <c r="G316" s="150"/>
      <c r="H316" s="151"/>
      <c r="I316" s="152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20">
        <v>43374.21</v>
      </c>
      <c r="V316" s="102"/>
      <c r="W316" s="142">
        <f t="shared" si="17"/>
        <v>96.33789396530662</v>
      </c>
      <c r="X316" s="211">
        <v>757.48</v>
      </c>
      <c r="Y316" s="6"/>
    </row>
    <row r="317" spans="1:25" ht="12.75">
      <c r="A317" s="104"/>
      <c r="B317" s="133">
        <v>90013</v>
      </c>
      <c r="C317" s="14"/>
      <c r="D317" s="119" t="s">
        <v>146</v>
      </c>
      <c r="E317" s="17"/>
      <c r="F317" s="123">
        <f>SUM(F318:F319)</f>
        <v>16800</v>
      </c>
      <c r="G317" s="150"/>
      <c r="H317" s="151"/>
      <c r="I317" s="152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219">
        <f>SUM(U318:U319)</f>
        <v>16800</v>
      </c>
      <c r="V317" s="102"/>
      <c r="W317" s="134">
        <f t="shared" si="17"/>
        <v>100</v>
      </c>
      <c r="X317" s="211"/>
      <c r="Y317" s="6"/>
    </row>
    <row r="318" spans="1:25" ht="48">
      <c r="A318" s="104"/>
      <c r="B318" s="6"/>
      <c r="C318" s="14">
        <v>2310</v>
      </c>
      <c r="D318" s="127" t="s">
        <v>147</v>
      </c>
      <c r="E318" s="17"/>
      <c r="F318" s="120">
        <v>15000</v>
      </c>
      <c r="G318" s="150"/>
      <c r="H318" s="151"/>
      <c r="I318" s="152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220">
        <v>15000</v>
      </c>
      <c r="V318" s="102"/>
      <c r="W318" s="142">
        <f t="shared" si="17"/>
        <v>100</v>
      </c>
      <c r="X318" s="211"/>
      <c r="Y318" s="6"/>
    </row>
    <row r="319" spans="1:25" ht="12.75">
      <c r="A319" s="104"/>
      <c r="B319" s="6"/>
      <c r="C319" s="14">
        <v>4170</v>
      </c>
      <c r="D319" s="132" t="s">
        <v>120</v>
      </c>
      <c r="E319" s="17"/>
      <c r="F319" s="120">
        <v>1800</v>
      </c>
      <c r="G319" s="150"/>
      <c r="H319" s="151"/>
      <c r="I319" s="152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220">
        <v>1800</v>
      </c>
      <c r="V319" s="102"/>
      <c r="W319" s="142">
        <f t="shared" si="17"/>
        <v>100</v>
      </c>
      <c r="X319" s="211"/>
      <c r="Y319" s="6"/>
    </row>
    <row r="320" spans="1:25" ht="12.75">
      <c r="A320" s="6"/>
      <c r="B320" s="106">
        <v>90015</v>
      </c>
      <c r="C320" s="6"/>
      <c r="D320" s="7" t="s">
        <v>31</v>
      </c>
      <c r="E320" s="7">
        <f>SUM(E321:E323)</f>
        <v>48200</v>
      </c>
      <c r="F320" s="7">
        <f>SUM(F321:F323)</f>
        <v>258700</v>
      </c>
      <c r="G320" s="70">
        <f>F320/E320*100</f>
        <v>536.7219917012447</v>
      </c>
      <c r="H320" s="82"/>
      <c r="I320" s="86"/>
      <c r="U320" s="7">
        <f>SUM(U321:U323)</f>
        <v>229048.43</v>
      </c>
      <c r="V320" s="7"/>
      <c r="W320" s="70">
        <f t="shared" si="16"/>
        <v>88.53824120603015</v>
      </c>
      <c r="X320" s="213">
        <f>SUM(X321:X323)</f>
        <v>742.8</v>
      </c>
      <c r="Y320" s="6"/>
    </row>
    <row r="321" spans="1:25" ht="12.75">
      <c r="A321" s="6"/>
      <c r="B321" s="6"/>
      <c r="C321" s="14">
        <v>4210</v>
      </c>
      <c r="D321" s="129" t="s">
        <v>41</v>
      </c>
      <c r="E321" s="6">
        <v>1700</v>
      </c>
      <c r="F321" s="6">
        <v>2000</v>
      </c>
      <c r="G321" s="46">
        <f>F321/E321*100</f>
        <v>117.64705882352942</v>
      </c>
      <c r="H321" s="6"/>
      <c r="I321" s="43"/>
      <c r="U321" s="211">
        <v>411.5</v>
      </c>
      <c r="V321" s="6"/>
      <c r="W321" s="76">
        <f t="shared" si="16"/>
        <v>20.575</v>
      </c>
      <c r="X321" s="6"/>
      <c r="Y321" s="6"/>
    </row>
    <row r="322" spans="1:25" ht="12.75">
      <c r="A322" s="6"/>
      <c r="B322" s="6"/>
      <c r="C322" s="14">
        <v>4260</v>
      </c>
      <c r="D322" s="129" t="s">
        <v>42</v>
      </c>
      <c r="E322" s="6">
        <v>37000</v>
      </c>
      <c r="F322" s="6">
        <v>146700</v>
      </c>
      <c r="G322" s="46">
        <f>F322/E322*100</f>
        <v>396.4864864864865</v>
      </c>
      <c r="H322" s="6"/>
      <c r="I322" s="43"/>
      <c r="U322" s="6">
        <v>130805.48</v>
      </c>
      <c r="V322" s="6"/>
      <c r="W322" s="76">
        <f t="shared" si="16"/>
        <v>89.16528970688479</v>
      </c>
      <c r="X322" s="211">
        <v>742.8</v>
      </c>
      <c r="Y322" s="6"/>
    </row>
    <row r="323" spans="1:25" ht="12.75">
      <c r="A323" s="6"/>
      <c r="B323" s="6"/>
      <c r="C323" s="14">
        <v>4300</v>
      </c>
      <c r="D323" s="129" t="s">
        <v>34</v>
      </c>
      <c r="E323" s="6">
        <v>9500</v>
      </c>
      <c r="F323" s="6">
        <v>110000</v>
      </c>
      <c r="G323" s="46">
        <f>F323/E323*100</f>
        <v>1157.8947368421052</v>
      </c>
      <c r="H323" s="6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11">
        <v>97831.45</v>
      </c>
      <c r="V323" s="6"/>
      <c r="W323" s="76">
        <f t="shared" si="16"/>
        <v>88.93768181818182</v>
      </c>
      <c r="X323" s="6"/>
      <c r="Y323" s="6"/>
    </row>
    <row r="324" spans="1:25" ht="38.25">
      <c r="A324" s="6"/>
      <c r="B324" s="133">
        <v>90020</v>
      </c>
      <c r="C324" s="14"/>
      <c r="D324" s="119" t="s">
        <v>107</v>
      </c>
      <c r="E324" s="6"/>
      <c r="F324" s="117">
        <f>F325</f>
        <v>1000</v>
      </c>
      <c r="G324" s="76"/>
      <c r="H324" s="26"/>
      <c r="I324" s="273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7">
        <f>U325</f>
        <v>0</v>
      </c>
      <c r="V324" s="6"/>
      <c r="W324" s="244">
        <f t="shared" si="16"/>
        <v>0</v>
      </c>
      <c r="X324" s="6"/>
      <c r="Y324" s="6"/>
    </row>
    <row r="325" spans="1:25" ht="12.75">
      <c r="A325" s="6"/>
      <c r="B325" s="6"/>
      <c r="C325" s="14">
        <v>4300</v>
      </c>
      <c r="D325" s="129" t="s">
        <v>34</v>
      </c>
      <c r="E325" s="6"/>
      <c r="F325" s="6">
        <v>1000</v>
      </c>
      <c r="G325" s="76"/>
      <c r="H325" s="26"/>
      <c r="I325" s="63"/>
      <c r="U325" s="6">
        <v>0</v>
      </c>
      <c r="V325" s="6"/>
      <c r="W325" s="76">
        <f t="shared" si="16"/>
        <v>0</v>
      </c>
      <c r="X325" s="6"/>
      <c r="Y325" s="6"/>
    </row>
    <row r="326" spans="1:25" ht="12.75">
      <c r="A326" s="6"/>
      <c r="B326" s="133">
        <v>90095</v>
      </c>
      <c r="C326" s="14"/>
      <c r="D326" s="117" t="s">
        <v>7</v>
      </c>
      <c r="E326" s="6"/>
      <c r="F326" s="117">
        <f>F327</f>
        <v>6100</v>
      </c>
      <c r="G326" s="76"/>
      <c r="H326" s="26"/>
      <c r="I326" s="63"/>
      <c r="U326" s="117">
        <f>U327</f>
        <v>4480.52</v>
      </c>
      <c r="V326" s="6"/>
      <c r="W326" s="244">
        <f t="shared" si="16"/>
        <v>73.45114754098361</v>
      </c>
      <c r="X326" s="6"/>
      <c r="Y326" s="6"/>
    </row>
    <row r="327" spans="1:25" ht="48">
      <c r="A327" s="6"/>
      <c r="B327" s="6"/>
      <c r="C327" s="14">
        <v>2710</v>
      </c>
      <c r="D327" s="127" t="s">
        <v>170</v>
      </c>
      <c r="E327" s="6"/>
      <c r="F327" s="6">
        <v>6100</v>
      </c>
      <c r="G327" s="76"/>
      <c r="H327" s="26"/>
      <c r="I327" s="63"/>
      <c r="U327" s="6">
        <v>4480.52</v>
      </c>
      <c r="V327" s="6"/>
      <c r="W327" s="76">
        <f t="shared" si="16"/>
        <v>73.45114754098361</v>
      </c>
      <c r="X327" s="6"/>
      <c r="Y327" s="6"/>
    </row>
    <row r="328" spans="1:25" ht="25.5">
      <c r="A328" s="104">
        <v>921</v>
      </c>
      <c r="B328" s="6"/>
      <c r="C328" s="6"/>
      <c r="D328" s="9" t="s">
        <v>32</v>
      </c>
      <c r="E328" s="17">
        <f>E329+E354+E370</f>
        <v>290400</v>
      </c>
      <c r="F328" s="17">
        <f>F329+F354+F370</f>
        <v>721857</v>
      </c>
      <c r="G328" s="65">
        <f>F328/E328*100</f>
        <v>248.57334710743802</v>
      </c>
      <c r="H328" s="20"/>
      <c r="I328" s="53"/>
      <c r="U328" s="216">
        <f>U329+U354+U370</f>
        <v>666345.2599999999</v>
      </c>
      <c r="V328" s="6"/>
      <c r="W328" s="248">
        <f t="shared" si="16"/>
        <v>92.30987023745699</v>
      </c>
      <c r="X328" s="283">
        <f>X329+X354</f>
        <v>20407.559999999998</v>
      </c>
      <c r="Y328" s="6"/>
    </row>
    <row r="329" spans="1:25" ht="25.5">
      <c r="A329" s="6"/>
      <c r="B329" s="106">
        <v>92109</v>
      </c>
      <c r="C329" s="6"/>
      <c r="D329" s="10" t="s">
        <v>33</v>
      </c>
      <c r="E329" s="7">
        <f>SUM(E330:E347)</f>
        <v>234700</v>
      </c>
      <c r="F329" s="7">
        <f>SUM(F330:F353)</f>
        <v>615543</v>
      </c>
      <c r="G329" s="72">
        <f>F329/E329*100</f>
        <v>262.26800170430334</v>
      </c>
      <c r="H329" s="7"/>
      <c r="I329" s="60"/>
      <c r="U329" s="212">
        <f>SUM(U330:U353)</f>
        <v>564950.5399999998</v>
      </c>
      <c r="V329" s="6"/>
      <c r="W329" s="70">
        <f t="shared" si="16"/>
        <v>91.78084065613609</v>
      </c>
      <c r="X329" s="117">
        <f>SUM(X330:X353)</f>
        <v>15438.419999999998</v>
      </c>
      <c r="Y329" s="6"/>
    </row>
    <row r="330" spans="1:25" ht="24">
      <c r="A330" s="6"/>
      <c r="B330" s="14"/>
      <c r="C330" s="14">
        <v>3020</v>
      </c>
      <c r="D330" s="128" t="s">
        <v>39</v>
      </c>
      <c r="E330" s="6">
        <v>3500</v>
      </c>
      <c r="F330" s="6">
        <v>3000</v>
      </c>
      <c r="G330" s="71">
        <f aca="true" t="shared" si="18" ref="G330:G347">F330/E330*100</f>
        <v>85.71428571428571</v>
      </c>
      <c r="H330" s="19"/>
      <c r="I330" s="59"/>
      <c r="U330" s="211">
        <v>2300</v>
      </c>
      <c r="V330" s="6"/>
      <c r="W330" s="76">
        <f t="shared" si="16"/>
        <v>76.66666666666667</v>
      </c>
      <c r="X330" s="6"/>
      <c r="Y330" s="6"/>
    </row>
    <row r="331" spans="1:25" ht="12.75">
      <c r="A331" s="6"/>
      <c r="B331" s="6"/>
      <c r="C331" s="14">
        <v>4010</v>
      </c>
      <c r="D331" s="129" t="s">
        <v>37</v>
      </c>
      <c r="E331" s="6">
        <v>96000</v>
      </c>
      <c r="F331" s="6">
        <v>148750</v>
      </c>
      <c r="G331" s="71">
        <f t="shared" si="18"/>
        <v>154.94791666666669</v>
      </c>
      <c r="H331" s="19"/>
      <c r="I331" s="59"/>
      <c r="U331" s="211">
        <v>148708.38</v>
      </c>
      <c r="V331" s="6"/>
      <c r="W331" s="76">
        <f t="shared" si="16"/>
        <v>99.97202016806723</v>
      </c>
      <c r="X331" s="6"/>
      <c r="Y331" s="6"/>
    </row>
    <row r="332" spans="1:25" ht="12.75">
      <c r="A332" s="6"/>
      <c r="B332" s="6"/>
      <c r="C332" s="14">
        <v>4040</v>
      </c>
      <c r="D332" s="129" t="s">
        <v>38</v>
      </c>
      <c r="E332" s="6">
        <v>6900</v>
      </c>
      <c r="F332" s="6">
        <v>10422</v>
      </c>
      <c r="G332" s="71">
        <f t="shared" si="18"/>
        <v>151.04347826086956</v>
      </c>
      <c r="H332" s="19"/>
      <c r="I332" s="59"/>
      <c r="U332" s="211">
        <v>10421.14</v>
      </c>
      <c r="V332" s="6"/>
      <c r="W332" s="76">
        <f t="shared" si="16"/>
        <v>99.99174822490883</v>
      </c>
      <c r="X332" s="211">
        <v>11604.55</v>
      </c>
      <c r="Y332" s="6"/>
    </row>
    <row r="333" spans="1:25" ht="12.75">
      <c r="A333" s="6"/>
      <c r="B333" s="6"/>
      <c r="C333" s="14">
        <v>4110</v>
      </c>
      <c r="D333" s="129" t="s">
        <v>59</v>
      </c>
      <c r="E333" s="6">
        <v>18400</v>
      </c>
      <c r="F333" s="6">
        <v>26447</v>
      </c>
      <c r="G333" s="71">
        <f t="shared" si="18"/>
        <v>143.7336956521739</v>
      </c>
      <c r="H333" s="19"/>
      <c r="I333" s="59"/>
      <c r="U333" s="211">
        <v>26234.06</v>
      </c>
      <c r="V333" s="6"/>
      <c r="W333" s="76">
        <f t="shared" si="16"/>
        <v>99.19484251521912</v>
      </c>
      <c r="X333" s="6">
        <v>1762.73</v>
      </c>
      <c r="Y333" s="6"/>
    </row>
    <row r="334" spans="1:25" ht="12.75">
      <c r="A334" s="6"/>
      <c r="B334" s="6"/>
      <c r="C334" s="14">
        <v>4120</v>
      </c>
      <c r="D334" s="129" t="s">
        <v>44</v>
      </c>
      <c r="E334" s="6">
        <v>2300</v>
      </c>
      <c r="F334" s="6">
        <v>5300</v>
      </c>
      <c r="G334" s="73">
        <f t="shared" si="18"/>
        <v>230.43478260869566</v>
      </c>
      <c r="H334" s="24"/>
      <c r="I334" s="61"/>
      <c r="U334" s="6">
        <v>3298.55</v>
      </c>
      <c r="V334" s="6"/>
      <c r="W334" s="76">
        <f t="shared" si="16"/>
        <v>62.236792452830194</v>
      </c>
      <c r="X334" s="6">
        <v>284.31</v>
      </c>
      <c r="Y334" s="6"/>
    </row>
    <row r="335" spans="1:25" ht="12.75">
      <c r="A335" s="6"/>
      <c r="B335" s="6"/>
      <c r="C335" s="14">
        <v>4170</v>
      </c>
      <c r="D335" s="129" t="s">
        <v>120</v>
      </c>
      <c r="E335" s="6"/>
      <c r="F335" s="6">
        <v>40000</v>
      </c>
      <c r="G335" s="73"/>
      <c r="H335" s="24"/>
      <c r="I335" s="61"/>
      <c r="U335" s="211">
        <v>34713</v>
      </c>
      <c r="V335" s="6"/>
      <c r="W335" s="76">
        <f t="shared" si="16"/>
        <v>86.7825</v>
      </c>
      <c r="X335" s="6"/>
      <c r="Y335" s="6"/>
    </row>
    <row r="336" spans="1:25" ht="12.75">
      <c r="A336" s="6"/>
      <c r="B336" s="6"/>
      <c r="C336" s="14">
        <v>4210</v>
      </c>
      <c r="D336" s="129" t="s">
        <v>41</v>
      </c>
      <c r="E336" s="6">
        <v>33000</v>
      </c>
      <c r="F336" s="6">
        <v>84300</v>
      </c>
      <c r="G336" s="73">
        <f t="shared" si="18"/>
        <v>255.45454545454547</v>
      </c>
      <c r="H336" s="24"/>
      <c r="I336" s="61"/>
      <c r="U336" s="6">
        <v>77469.85</v>
      </c>
      <c r="V336" s="6"/>
      <c r="W336" s="76">
        <f t="shared" si="16"/>
        <v>91.89780545670226</v>
      </c>
      <c r="X336" s="211">
        <v>99.1</v>
      </c>
      <c r="Y336" s="6"/>
    </row>
    <row r="337" spans="1:25" ht="12.75">
      <c r="A337" s="6"/>
      <c r="B337" s="6"/>
      <c r="C337" s="14">
        <v>4260</v>
      </c>
      <c r="D337" s="129" t="s">
        <v>42</v>
      </c>
      <c r="E337" s="6">
        <v>20000</v>
      </c>
      <c r="F337" s="6">
        <v>128873</v>
      </c>
      <c r="G337" s="73">
        <f t="shared" si="18"/>
        <v>644.365</v>
      </c>
      <c r="H337" s="24"/>
      <c r="I337" s="61"/>
      <c r="U337" s="6">
        <v>115721.88</v>
      </c>
      <c r="V337" s="6"/>
      <c r="W337" s="76">
        <f t="shared" si="16"/>
        <v>89.79528683277336</v>
      </c>
      <c r="X337" s="211">
        <v>1311.41</v>
      </c>
      <c r="Y337" s="6"/>
    </row>
    <row r="338" spans="1:25" ht="12.75">
      <c r="A338" s="6"/>
      <c r="B338" s="6"/>
      <c r="C338" s="14">
        <v>4270</v>
      </c>
      <c r="D338" s="129" t="s">
        <v>36</v>
      </c>
      <c r="E338" s="6"/>
      <c r="F338" s="6">
        <v>19800</v>
      </c>
      <c r="G338" s="73"/>
      <c r="H338" s="24"/>
      <c r="I338" s="61"/>
      <c r="U338" s="6">
        <v>19421.93</v>
      </c>
      <c r="V338" s="6"/>
      <c r="W338" s="76">
        <f t="shared" si="16"/>
        <v>98.09055555555555</v>
      </c>
      <c r="X338" s="211"/>
      <c r="Y338" s="6"/>
    </row>
    <row r="339" spans="1:25" ht="12.75">
      <c r="A339" s="6"/>
      <c r="B339" s="6"/>
      <c r="C339" s="14">
        <v>4280</v>
      </c>
      <c r="D339" s="132" t="s">
        <v>133</v>
      </c>
      <c r="E339" s="6"/>
      <c r="F339" s="6">
        <v>300</v>
      </c>
      <c r="G339" s="73"/>
      <c r="H339" s="24"/>
      <c r="I339" s="61"/>
      <c r="U339" s="211">
        <v>210</v>
      </c>
      <c r="V339" s="6"/>
      <c r="W339" s="76">
        <f t="shared" si="16"/>
        <v>70</v>
      </c>
      <c r="X339" s="211"/>
      <c r="Y339" s="6"/>
    </row>
    <row r="340" spans="1:25" ht="12.75">
      <c r="A340" s="6"/>
      <c r="B340" s="6"/>
      <c r="C340" s="14">
        <v>4300</v>
      </c>
      <c r="D340" s="129" t="s">
        <v>34</v>
      </c>
      <c r="E340" s="6">
        <v>48000</v>
      </c>
      <c r="F340" s="6">
        <v>80000</v>
      </c>
      <c r="G340" s="71">
        <f t="shared" si="18"/>
        <v>166.66666666666669</v>
      </c>
      <c r="H340" s="19"/>
      <c r="I340" s="59"/>
      <c r="U340" s="6">
        <v>75136.03</v>
      </c>
      <c r="V340" s="6"/>
      <c r="W340" s="76">
        <f t="shared" si="16"/>
        <v>93.92003749999999</v>
      </c>
      <c r="X340" s="211">
        <v>376.32</v>
      </c>
      <c r="Y340" s="6"/>
    </row>
    <row r="341" spans="1:25" ht="12.75">
      <c r="A341" s="6"/>
      <c r="B341" s="6"/>
      <c r="C341" s="14">
        <v>4350</v>
      </c>
      <c r="D341" s="129" t="s">
        <v>140</v>
      </c>
      <c r="E341" s="6"/>
      <c r="F341" s="6">
        <v>400</v>
      </c>
      <c r="G341" s="71"/>
      <c r="H341" s="19"/>
      <c r="I341" s="59"/>
      <c r="U341" s="211">
        <v>400</v>
      </c>
      <c r="V341" s="6"/>
      <c r="W341" s="76">
        <f t="shared" si="16"/>
        <v>100</v>
      </c>
      <c r="X341" s="211"/>
      <c r="Y341" s="6"/>
    </row>
    <row r="342" spans="1:25" ht="24">
      <c r="A342" s="6"/>
      <c r="B342" s="6"/>
      <c r="C342" s="14">
        <v>4360</v>
      </c>
      <c r="D342" s="127" t="s">
        <v>134</v>
      </c>
      <c r="E342" s="6"/>
      <c r="F342" s="6">
        <v>2000</v>
      </c>
      <c r="G342" s="71"/>
      <c r="H342" s="19"/>
      <c r="I342" s="59"/>
      <c r="U342" s="6">
        <v>1993.68</v>
      </c>
      <c r="V342" s="6"/>
      <c r="W342" s="76">
        <f t="shared" si="16"/>
        <v>99.68400000000001</v>
      </c>
      <c r="X342" s="6"/>
      <c r="Y342" s="6"/>
    </row>
    <row r="343" spans="1:25" ht="24">
      <c r="A343" s="6"/>
      <c r="B343" s="6"/>
      <c r="C343" s="14">
        <v>4370</v>
      </c>
      <c r="D343" s="127" t="s">
        <v>135</v>
      </c>
      <c r="E343" s="6"/>
      <c r="F343" s="6">
        <v>1710</v>
      </c>
      <c r="G343" s="71"/>
      <c r="H343" s="19"/>
      <c r="I343" s="59"/>
      <c r="U343" s="211">
        <v>1688.32</v>
      </c>
      <c r="V343" s="6"/>
      <c r="W343" s="76">
        <f t="shared" si="16"/>
        <v>98.73216374269006</v>
      </c>
      <c r="X343" s="6"/>
      <c r="Y343" s="6"/>
    </row>
    <row r="344" spans="1:25" ht="12.75">
      <c r="A344" s="6"/>
      <c r="B344" s="6"/>
      <c r="C344" s="14">
        <v>4410</v>
      </c>
      <c r="D344" s="129" t="s">
        <v>40</v>
      </c>
      <c r="E344" s="6">
        <v>3000</v>
      </c>
      <c r="F344" s="6">
        <v>2544</v>
      </c>
      <c r="G344" s="73">
        <f t="shared" si="18"/>
        <v>84.8</v>
      </c>
      <c r="H344" s="24"/>
      <c r="I344" s="61"/>
      <c r="U344" s="6">
        <v>1660.21</v>
      </c>
      <c r="V344" s="6"/>
      <c r="W344" s="76">
        <f t="shared" si="16"/>
        <v>65.25982704402516</v>
      </c>
      <c r="X344" s="6"/>
      <c r="Y344" s="6"/>
    </row>
    <row r="345" spans="1:25" ht="12.75">
      <c r="A345" s="6"/>
      <c r="B345" s="6"/>
      <c r="C345" s="14">
        <v>4420</v>
      </c>
      <c r="D345" s="129" t="s">
        <v>138</v>
      </c>
      <c r="E345" s="6"/>
      <c r="F345" s="6">
        <v>356</v>
      </c>
      <c r="G345" s="73"/>
      <c r="H345" s="24"/>
      <c r="I345" s="61"/>
      <c r="U345" s="6">
        <v>355.85</v>
      </c>
      <c r="V345" s="6"/>
      <c r="W345" s="76">
        <f t="shared" si="16"/>
        <v>99.95786516853933</v>
      </c>
      <c r="X345" s="6"/>
      <c r="Y345" s="6"/>
    </row>
    <row r="346" spans="1:25" ht="12.75">
      <c r="A346" s="6"/>
      <c r="B346" s="6"/>
      <c r="C346" s="14">
        <v>4430</v>
      </c>
      <c r="D346" s="129" t="s">
        <v>35</v>
      </c>
      <c r="E346" s="6"/>
      <c r="F346" s="6">
        <v>1000</v>
      </c>
      <c r="G346" s="73"/>
      <c r="H346" s="24"/>
      <c r="I346" s="61"/>
      <c r="U346" s="211">
        <v>675</v>
      </c>
      <c r="V346" s="6"/>
      <c r="W346" s="76">
        <f t="shared" si="16"/>
        <v>67.5</v>
      </c>
      <c r="X346" s="6"/>
      <c r="Y346" s="6"/>
    </row>
    <row r="347" spans="1:25" ht="24">
      <c r="A347" s="6"/>
      <c r="B347" s="6"/>
      <c r="C347" s="14">
        <v>4440</v>
      </c>
      <c r="D347" s="127" t="s">
        <v>43</v>
      </c>
      <c r="E347" s="6">
        <v>3600</v>
      </c>
      <c r="F347" s="6">
        <v>4191</v>
      </c>
      <c r="G347" s="71">
        <f t="shared" si="18"/>
        <v>116.41666666666666</v>
      </c>
      <c r="H347" s="19"/>
      <c r="I347" s="59"/>
      <c r="U347" s="211">
        <v>4191</v>
      </c>
      <c r="V347" s="6"/>
      <c r="W347" s="76">
        <f t="shared" si="16"/>
        <v>100</v>
      </c>
      <c r="X347" s="6"/>
      <c r="Y347" s="6"/>
    </row>
    <row r="348" spans="1:25" ht="24">
      <c r="A348" s="6"/>
      <c r="B348" s="6"/>
      <c r="C348" s="14">
        <v>4570</v>
      </c>
      <c r="D348" s="180" t="s">
        <v>150</v>
      </c>
      <c r="E348" s="6"/>
      <c r="F348" s="6">
        <v>2</v>
      </c>
      <c r="G348" s="71"/>
      <c r="H348" s="19"/>
      <c r="I348" s="59"/>
      <c r="U348" s="211">
        <v>2</v>
      </c>
      <c r="V348" s="6"/>
      <c r="W348" s="76">
        <f t="shared" si="16"/>
        <v>100</v>
      </c>
      <c r="X348" s="6"/>
      <c r="Y348" s="6"/>
    </row>
    <row r="349" spans="1:25" ht="24">
      <c r="A349" s="6"/>
      <c r="B349" s="6"/>
      <c r="C349" s="14">
        <v>4700</v>
      </c>
      <c r="D349" s="180" t="s">
        <v>136</v>
      </c>
      <c r="E349" s="6"/>
      <c r="F349" s="6">
        <v>2998</v>
      </c>
      <c r="G349" s="71"/>
      <c r="H349" s="19"/>
      <c r="I349" s="59"/>
      <c r="U349" s="211">
        <v>1200</v>
      </c>
      <c r="V349" s="6"/>
      <c r="W349" s="76">
        <f t="shared" si="16"/>
        <v>40.0266844563042</v>
      </c>
      <c r="X349" s="6"/>
      <c r="Y349" s="6"/>
    </row>
    <row r="350" spans="1:25" ht="24.75" customHeight="1">
      <c r="A350" s="6"/>
      <c r="B350" s="6"/>
      <c r="C350" s="14">
        <v>4740</v>
      </c>
      <c r="D350" s="180" t="s">
        <v>132</v>
      </c>
      <c r="E350" s="6"/>
      <c r="F350" s="6">
        <v>2000</v>
      </c>
      <c r="G350" s="71"/>
      <c r="H350" s="19"/>
      <c r="I350" s="59"/>
      <c r="U350" s="211">
        <v>0</v>
      </c>
      <c r="V350" s="6"/>
      <c r="W350" s="76">
        <f t="shared" si="16"/>
        <v>0</v>
      </c>
      <c r="X350" s="6"/>
      <c r="Y350" s="6"/>
    </row>
    <row r="351" spans="1:25" ht="24.75" customHeight="1">
      <c r="A351" s="6"/>
      <c r="B351" s="6"/>
      <c r="C351" s="14">
        <v>4750</v>
      </c>
      <c r="D351" s="127" t="s">
        <v>141</v>
      </c>
      <c r="E351" s="6"/>
      <c r="F351" s="6">
        <v>3500</v>
      </c>
      <c r="G351" s="71"/>
      <c r="H351" s="19"/>
      <c r="I351" s="274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11">
        <v>838.97</v>
      </c>
      <c r="V351" s="6"/>
      <c r="W351" s="76">
        <f t="shared" si="16"/>
        <v>23.97057142857143</v>
      </c>
      <c r="X351" s="6"/>
      <c r="Y351" s="6"/>
    </row>
    <row r="352" spans="1:25" ht="24.75" customHeight="1">
      <c r="A352" s="6"/>
      <c r="B352" s="6"/>
      <c r="C352" s="14">
        <v>6059</v>
      </c>
      <c r="D352" s="127" t="s">
        <v>45</v>
      </c>
      <c r="E352" s="6"/>
      <c r="F352" s="6">
        <v>7650</v>
      </c>
      <c r="G352" s="71"/>
      <c r="H352" s="19"/>
      <c r="I352" s="59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211">
        <v>3088.13</v>
      </c>
      <c r="V352" s="6"/>
      <c r="W352" s="76">
        <f t="shared" si="16"/>
        <v>40.367712418300655</v>
      </c>
      <c r="X352" s="6"/>
      <c r="Y352" s="6"/>
    </row>
    <row r="353" spans="1:25" ht="24">
      <c r="A353" s="6"/>
      <c r="B353" s="6"/>
      <c r="C353" s="14">
        <v>6060</v>
      </c>
      <c r="D353" s="127" t="s">
        <v>103</v>
      </c>
      <c r="E353" s="6"/>
      <c r="F353" s="6">
        <v>40000</v>
      </c>
      <c r="G353" s="71"/>
      <c r="H353" s="19"/>
      <c r="I353" s="27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6">
        <v>35222.56</v>
      </c>
      <c r="V353" s="6"/>
      <c r="W353" s="76">
        <f t="shared" si="16"/>
        <v>88.0564</v>
      </c>
      <c r="X353" s="6"/>
      <c r="Y353" s="6"/>
    </row>
    <row r="354" spans="1:25" ht="12.75">
      <c r="A354" s="6"/>
      <c r="B354" s="106">
        <v>92116</v>
      </c>
      <c r="C354" s="6"/>
      <c r="D354" s="7" t="s">
        <v>72</v>
      </c>
      <c r="E354" s="7">
        <f>SUM(E356:E367)</f>
        <v>52700</v>
      </c>
      <c r="F354" s="7">
        <f>SUM(F355:F369)</f>
        <v>93884</v>
      </c>
      <c r="G354" s="70">
        <f>F354/E354*100</f>
        <v>178.14800759013283</v>
      </c>
      <c r="H354" s="25"/>
      <c r="I354" s="58"/>
      <c r="U354" s="212">
        <f>SUM(U355:U369)</f>
        <v>88999.04000000002</v>
      </c>
      <c r="V354" s="6"/>
      <c r="W354" s="70">
        <f t="shared" si="16"/>
        <v>94.7968130884922</v>
      </c>
      <c r="X354" s="117">
        <f>SUM(X356:X369)</f>
        <v>4969.14</v>
      </c>
      <c r="Y354" s="6"/>
    </row>
    <row r="355" spans="1:25" ht="24">
      <c r="A355" s="6"/>
      <c r="B355" s="106"/>
      <c r="C355" s="6">
        <v>3020</v>
      </c>
      <c r="D355" s="127" t="s">
        <v>39</v>
      </c>
      <c r="E355" s="130"/>
      <c r="F355" s="130">
        <v>400</v>
      </c>
      <c r="G355" s="177"/>
      <c r="H355" s="131"/>
      <c r="I355" s="178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9"/>
      <c r="U355" s="217">
        <v>0</v>
      </c>
      <c r="V355" s="130"/>
      <c r="W355" s="177">
        <f t="shared" si="16"/>
        <v>0</v>
      </c>
      <c r="X355" s="117"/>
      <c r="Y355" s="6"/>
    </row>
    <row r="356" spans="1:25" ht="12.75">
      <c r="A356" s="6"/>
      <c r="B356" s="6"/>
      <c r="C356" s="14">
        <v>4010</v>
      </c>
      <c r="D356" s="6" t="s">
        <v>37</v>
      </c>
      <c r="E356" s="6">
        <v>27000</v>
      </c>
      <c r="F356" s="6">
        <v>52400</v>
      </c>
      <c r="G356" s="71">
        <f aca="true" t="shared" si="19" ref="G356:G386">F356/E356*100</f>
        <v>194.07407407407408</v>
      </c>
      <c r="H356" s="19"/>
      <c r="I356" s="59"/>
      <c r="U356" s="211">
        <v>52381.4</v>
      </c>
      <c r="V356" s="6"/>
      <c r="W356" s="76">
        <f t="shared" si="16"/>
        <v>99.9645038167939</v>
      </c>
      <c r="X356" s="6"/>
      <c r="Y356" s="6"/>
    </row>
    <row r="357" spans="1:25" ht="12.75">
      <c r="A357" s="6"/>
      <c r="B357" s="6"/>
      <c r="C357" s="14">
        <v>4040</v>
      </c>
      <c r="D357" s="6" t="s">
        <v>38</v>
      </c>
      <c r="E357" s="6">
        <v>2000</v>
      </c>
      <c r="F357" s="6">
        <v>4062</v>
      </c>
      <c r="G357" s="73">
        <f t="shared" si="19"/>
        <v>203.10000000000002</v>
      </c>
      <c r="H357" s="24"/>
      <c r="I357" s="61"/>
      <c r="U357" s="211">
        <v>4061.23</v>
      </c>
      <c r="V357" s="6"/>
      <c r="W357" s="76">
        <f t="shared" si="16"/>
        <v>99.98104382077794</v>
      </c>
      <c r="X357" s="211">
        <v>4224.02</v>
      </c>
      <c r="Y357" s="6"/>
    </row>
    <row r="358" spans="1:25" ht="12.75">
      <c r="A358" s="6"/>
      <c r="B358" s="6"/>
      <c r="C358" s="14">
        <v>4110</v>
      </c>
      <c r="D358" s="6" t="s">
        <v>59</v>
      </c>
      <c r="E358" s="6">
        <v>5200</v>
      </c>
      <c r="F358" s="6">
        <v>8600</v>
      </c>
      <c r="G358" s="71">
        <f t="shared" si="19"/>
        <v>165.3846153846154</v>
      </c>
      <c r="H358" s="19"/>
      <c r="I358" s="59"/>
      <c r="U358" s="6">
        <v>8573.56</v>
      </c>
      <c r="V358" s="6"/>
      <c r="W358" s="76">
        <f t="shared" si="16"/>
        <v>99.69255813953488</v>
      </c>
      <c r="X358" s="211">
        <v>641.63</v>
      </c>
      <c r="Y358" s="6"/>
    </row>
    <row r="359" spans="1:25" ht="12.75">
      <c r="A359" s="6"/>
      <c r="B359" s="6"/>
      <c r="C359" s="14">
        <v>4120</v>
      </c>
      <c r="D359" s="6" t="s">
        <v>44</v>
      </c>
      <c r="E359" s="6">
        <v>600</v>
      </c>
      <c r="F359" s="6">
        <v>1080</v>
      </c>
      <c r="G359" s="73">
        <f t="shared" si="19"/>
        <v>180</v>
      </c>
      <c r="H359" s="24"/>
      <c r="I359" s="61"/>
      <c r="U359" s="6">
        <v>1060.96</v>
      </c>
      <c r="V359" s="6"/>
      <c r="W359" s="76">
        <f t="shared" si="16"/>
        <v>98.23703703703704</v>
      </c>
      <c r="X359" s="211">
        <v>103.49</v>
      </c>
      <c r="Y359" s="6"/>
    </row>
    <row r="360" spans="1:25" ht="12.75">
      <c r="A360" s="6"/>
      <c r="B360" s="6"/>
      <c r="C360" s="14">
        <v>4210</v>
      </c>
      <c r="D360" s="6" t="s">
        <v>41</v>
      </c>
      <c r="E360" s="6">
        <v>4500</v>
      </c>
      <c r="F360" s="6">
        <v>6800</v>
      </c>
      <c r="G360" s="73">
        <f t="shared" si="19"/>
        <v>151.11111111111111</v>
      </c>
      <c r="H360" s="24"/>
      <c r="I360" s="61"/>
      <c r="U360" s="211">
        <v>6780.06</v>
      </c>
      <c r="V360" s="6"/>
      <c r="W360" s="76">
        <f t="shared" si="16"/>
        <v>99.70676470588235</v>
      </c>
      <c r="X360" s="6"/>
      <c r="Y360" s="6"/>
    </row>
    <row r="361" spans="1:25" ht="25.5">
      <c r="A361" s="6"/>
      <c r="B361" s="6"/>
      <c r="C361" s="14">
        <v>4240</v>
      </c>
      <c r="D361" s="8" t="s">
        <v>73</v>
      </c>
      <c r="E361" s="6">
        <v>8000</v>
      </c>
      <c r="F361" s="6">
        <v>13000</v>
      </c>
      <c r="G361" s="73">
        <f t="shared" si="19"/>
        <v>162.5</v>
      </c>
      <c r="H361" s="24"/>
      <c r="I361" s="61"/>
      <c r="U361" s="6">
        <v>12459.77</v>
      </c>
      <c r="V361" s="6"/>
      <c r="W361" s="76">
        <f t="shared" si="16"/>
        <v>95.84438461538461</v>
      </c>
      <c r="X361" s="6"/>
      <c r="Y361" s="6"/>
    </row>
    <row r="362" spans="1:25" ht="12.75">
      <c r="A362" s="6"/>
      <c r="B362" s="6"/>
      <c r="C362" s="14">
        <v>4260</v>
      </c>
      <c r="D362" s="6" t="s">
        <v>42</v>
      </c>
      <c r="E362" s="6">
        <v>2000</v>
      </c>
      <c r="F362" s="6">
        <v>1200</v>
      </c>
      <c r="G362" s="73">
        <f t="shared" si="19"/>
        <v>60</v>
      </c>
      <c r="H362" s="24"/>
      <c r="I362" s="61"/>
      <c r="U362" s="6">
        <v>0</v>
      </c>
      <c r="V362" s="6"/>
      <c r="W362" s="76">
        <f t="shared" si="16"/>
        <v>0</v>
      </c>
      <c r="X362" s="6"/>
      <c r="Y362" s="6"/>
    </row>
    <row r="363" spans="1:25" ht="12.75">
      <c r="A363" s="6"/>
      <c r="B363" s="6"/>
      <c r="C363" s="14">
        <v>4300</v>
      </c>
      <c r="D363" s="6" t="s">
        <v>34</v>
      </c>
      <c r="E363" s="6">
        <v>2000</v>
      </c>
      <c r="F363" s="6">
        <v>1000</v>
      </c>
      <c r="G363" s="73">
        <f t="shared" si="19"/>
        <v>50</v>
      </c>
      <c r="H363" s="24"/>
      <c r="I363" s="61"/>
      <c r="U363" s="6">
        <v>61.81</v>
      </c>
      <c r="V363" s="6"/>
      <c r="W363" s="76">
        <f t="shared" si="16"/>
        <v>6.181</v>
      </c>
      <c r="X363" s="6"/>
      <c r="Y363" s="6"/>
    </row>
    <row r="364" spans="1:25" ht="12.75">
      <c r="A364" s="6"/>
      <c r="B364" s="6"/>
      <c r="C364" s="14">
        <v>4350</v>
      </c>
      <c r="D364" s="129" t="s">
        <v>140</v>
      </c>
      <c r="E364" s="6"/>
      <c r="F364" s="6">
        <v>1570</v>
      </c>
      <c r="G364" s="73"/>
      <c r="H364" s="24"/>
      <c r="I364" s="61"/>
      <c r="U364" s="211">
        <v>1419.8</v>
      </c>
      <c r="V364" s="6"/>
      <c r="W364" s="76">
        <f t="shared" si="16"/>
        <v>90.43312101910827</v>
      </c>
      <c r="X364" s="6"/>
      <c r="Y364" s="6"/>
    </row>
    <row r="365" spans="1:25" ht="12.75">
      <c r="A365" s="6"/>
      <c r="B365" s="6"/>
      <c r="C365" s="14">
        <v>4410</v>
      </c>
      <c r="D365" s="6" t="s">
        <v>40</v>
      </c>
      <c r="E365" s="6">
        <v>200</v>
      </c>
      <c r="F365" s="6">
        <v>500</v>
      </c>
      <c r="G365" s="73">
        <f t="shared" si="19"/>
        <v>250</v>
      </c>
      <c r="H365" s="24"/>
      <c r="I365" s="61"/>
      <c r="U365" s="211">
        <v>384.46</v>
      </c>
      <c r="V365" s="6"/>
      <c r="W365" s="76">
        <f t="shared" si="16"/>
        <v>76.892</v>
      </c>
      <c r="X365" s="6"/>
      <c r="Y365" s="6"/>
    </row>
    <row r="366" spans="1:25" ht="12.75">
      <c r="A366" s="47"/>
      <c r="B366" s="47"/>
      <c r="C366" s="159">
        <v>4430</v>
      </c>
      <c r="D366" s="47" t="s">
        <v>35</v>
      </c>
      <c r="E366" s="47"/>
      <c r="F366" s="47">
        <v>200</v>
      </c>
      <c r="G366" s="77"/>
      <c r="H366" s="48"/>
      <c r="I366" s="61"/>
      <c r="U366" s="239">
        <v>0</v>
      </c>
      <c r="V366" s="47"/>
      <c r="W366" s="250">
        <f t="shared" si="16"/>
        <v>0</v>
      </c>
      <c r="X366" s="6"/>
      <c r="Y366" s="6"/>
    </row>
    <row r="367" spans="1:25" ht="25.5">
      <c r="A367" s="47"/>
      <c r="B367" s="47"/>
      <c r="C367" s="159">
        <v>4440</v>
      </c>
      <c r="D367" s="154" t="s">
        <v>43</v>
      </c>
      <c r="E367" s="47">
        <v>1200</v>
      </c>
      <c r="F367" s="47">
        <v>1572</v>
      </c>
      <c r="G367" s="182">
        <f t="shared" si="19"/>
        <v>131</v>
      </c>
      <c r="H367" s="183"/>
      <c r="I367" s="59"/>
      <c r="U367" s="222">
        <v>1572</v>
      </c>
      <c r="V367" s="47"/>
      <c r="W367" s="250">
        <f t="shared" si="16"/>
        <v>100</v>
      </c>
      <c r="X367" s="6"/>
      <c r="Y367" s="6"/>
    </row>
    <row r="368" spans="1:25" ht="24.75" customHeight="1">
      <c r="A368" s="47"/>
      <c r="B368" s="47"/>
      <c r="C368" s="159">
        <v>4740</v>
      </c>
      <c r="D368" s="180" t="s">
        <v>132</v>
      </c>
      <c r="E368" s="47"/>
      <c r="F368" s="47">
        <v>500</v>
      </c>
      <c r="G368" s="182"/>
      <c r="H368" s="183"/>
      <c r="I368" s="59"/>
      <c r="U368" s="222">
        <v>0</v>
      </c>
      <c r="V368" s="47"/>
      <c r="W368" s="250">
        <f t="shared" si="16"/>
        <v>0</v>
      </c>
      <c r="X368" s="6"/>
      <c r="Y368" s="6"/>
    </row>
    <row r="369" spans="1:25" ht="24">
      <c r="A369" s="47"/>
      <c r="B369" s="47"/>
      <c r="C369" s="159">
        <v>4750</v>
      </c>
      <c r="D369" s="180" t="s">
        <v>141</v>
      </c>
      <c r="E369" s="47"/>
      <c r="F369" s="47">
        <v>1000</v>
      </c>
      <c r="G369" s="182"/>
      <c r="H369" s="183"/>
      <c r="I369" s="59"/>
      <c r="U369" s="222">
        <v>243.99</v>
      </c>
      <c r="V369" s="47"/>
      <c r="W369" s="250">
        <f t="shared" si="16"/>
        <v>24.399</v>
      </c>
      <c r="X369" s="6"/>
      <c r="Y369" s="6"/>
    </row>
    <row r="370" spans="1:25" ht="12.75">
      <c r="A370" s="6"/>
      <c r="B370" s="7">
        <v>92195</v>
      </c>
      <c r="C370" s="6"/>
      <c r="D370" s="7" t="s">
        <v>7</v>
      </c>
      <c r="E370" s="7">
        <f>SUM(E372:E372)</f>
        <v>3000</v>
      </c>
      <c r="F370" s="7">
        <f>SUM(F371:F372)</f>
        <v>12430</v>
      </c>
      <c r="G370" s="70">
        <f t="shared" si="19"/>
        <v>414.33333333333337</v>
      </c>
      <c r="H370" s="25"/>
      <c r="I370" s="58"/>
      <c r="U370" s="212">
        <f>SUM(U371:U372)</f>
        <v>12395.68</v>
      </c>
      <c r="V370" s="6"/>
      <c r="W370" s="70">
        <f t="shared" si="16"/>
        <v>99.72389380530974</v>
      </c>
      <c r="X370" s="6"/>
      <c r="Y370" s="6"/>
    </row>
    <row r="371" spans="1:25" ht="12.75">
      <c r="A371" s="6"/>
      <c r="B371" s="7"/>
      <c r="C371" s="6">
        <v>4170</v>
      </c>
      <c r="D371" s="129" t="s">
        <v>120</v>
      </c>
      <c r="E371" s="7"/>
      <c r="F371" s="130">
        <v>500</v>
      </c>
      <c r="G371" s="70"/>
      <c r="H371" s="25"/>
      <c r="I371" s="58"/>
      <c r="U371" s="217">
        <v>470</v>
      </c>
      <c r="V371" s="6"/>
      <c r="W371" s="177">
        <f t="shared" si="16"/>
        <v>94</v>
      </c>
      <c r="X371" s="6"/>
      <c r="Y371" s="6"/>
    </row>
    <row r="372" spans="1:25" ht="12.75">
      <c r="A372" s="6"/>
      <c r="B372" s="6"/>
      <c r="C372" s="14">
        <v>4300</v>
      </c>
      <c r="D372" s="129" t="s">
        <v>34</v>
      </c>
      <c r="E372" s="6">
        <v>3000</v>
      </c>
      <c r="F372" s="6">
        <v>11930</v>
      </c>
      <c r="G372" s="71">
        <f t="shared" si="19"/>
        <v>397.66666666666663</v>
      </c>
      <c r="H372" s="19"/>
      <c r="I372" s="59"/>
      <c r="U372" s="211">
        <v>11925.68</v>
      </c>
      <c r="V372" s="6"/>
      <c r="W372" s="76">
        <f t="shared" si="16"/>
        <v>99.96378876781225</v>
      </c>
      <c r="X372" s="6"/>
      <c r="Y372" s="6"/>
    </row>
    <row r="373" spans="1:25" ht="12.75">
      <c r="A373" s="104">
        <v>926</v>
      </c>
      <c r="B373" s="6"/>
      <c r="C373" s="6"/>
      <c r="D373" s="5" t="s">
        <v>74</v>
      </c>
      <c r="E373" s="17">
        <f>E374</f>
        <v>51700</v>
      </c>
      <c r="F373" s="17">
        <f>F374</f>
        <v>1065239</v>
      </c>
      <c r="G373" s="65">
        <f t="shared" si="19"/>
        <v>2060.423597678917</v>
      </c>
      <c r="H373" s="20"/>
      <c r="I373" s="53"/>
      <c r="U373" s="216">
        <f>U374</f>
        <v>1042432.75</v>
      </c>
      <c r="V373" s="6"/>
      <c r="W373" s="248">
        <f t="shared" si="16"/>
        <v>97.85904853277057</v>
      </c>
      <c r="X373" s="6"/>
      <c r="Y373" s="6"/>
    </row>
    <row r="374" spans="1:25" ht="25.5">
      <c r="A374" s="6"/>
      <c r="B374" s="106">
        <v>92605</v>
      </c>
      <c r="C374" s="6"/>
      <c r="D374" s="10" t="s">
        <v>78</v>
      </c>
      <c r="E374" s="7">
        <f>SUM(E379:E382)</f>
        <v>51700</v>
      </c>
      <c r="F374" s="7">
        <f>SUM(F375:F385)</f>
        <v>1065239</v>
      </c>
      <c r="G374" s="70">
        <f t="shared" si="19"/>
        <v>2060.423597678917</v>
      </c>
      <c r="H374" s="25"/>
      <c r="I374" s="58"/>
      <c r="U374" s="212">
        <f>SUM(U375:U385)</f>
        <v>1042432.75</v>
      </c>
      <c r="V374" s="6"/>
      <c r="W374" s="70">
        <f aca="true" t="shared" si="20" ref="W374:W386">U374/F374*100</f>
        <v>97.85904853277057</v>
      </c>
      <c r="X374" s="6"/>
      <c r="Y374" s="6"/>
    </row>
    <row r="375" spans="1:25" ht="36">
      <c r="A375" s="6"/>
      <c r="B375" s="106"/>
      <c r="C375" s="14">
        <v>2820</v>
      </c>
      <c r="D375" s="127" t="s">
        <v>77</v>
      </c>
      <c r="E375" s="7"/>
      <c r="F375" s="130">
        <v>123500</v>
      </c>
      <c r="G375" s="177"/>
      <c r="H375" s="131"/>
      <c r="I375" s="178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179"/>
      <c r="U375" s="217">
        <v>123500</v>
      </c>
      <c r="V375" s="130"/>
      <c r="W375" s="177">
        <f t="shared" si="20"/>
        <v>100</v>
      </c>
      <c r="X375" s="6"/>
      <c r="Y375" s="6"/>
    </row>
    <row r="376" spans="1:25" ht="12.75">
      <c r="A376" s="6"/>
      <c r="B376" s="106"/>
      <c r="C376" s="14">
        <v>4110</v>
      </c>
      <c r="D376" s="127" t="s">
        <v>59</v>
      </c>
      <c r="E376" s="7"/>
      <c r="F376" s="130">
        <v>1515</v>
      </c>
      <c r="G376" s="177"/>
      <c r="H376" s="131"/>
      <c r="I376" s="178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179"/>
      <c r="U376" s="217">
        <v>1514.45</v>
      </c>
      <c r="V376" s="130"/>
      <c r="W376" s="177">
        <f t="shared" si="20"/>
        <v>99.96369636963696</v>
      </c>
      <c r="X376" s="6"/>
      <c r="Y376" s="6"/>
    </row>
    <row r="377" spans="1:25" ht="12.75">
      <c r="A377" s="6"/>
      <c r="B377" s="106"/>
      <c r="C377" s="14">
        <v>4120</v>
      </c>
      <c r="D377" s="127" t="s">
        <v>44</v>
      </c>
      <c r="E377" s="7"/>
      <c r="F377" s="130">
        <v>340</v>
      </c>
      <c r="G377" s="177"/>
      <c r="H377" s="131"/>
      <c r="I377" s="178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179"/>
      <c r="U377" s="217">
        <v>257.74</v>
      </c>
      <c r="V377" s="130"/>
      <c r="W377" s="177">
        <f t="shared" si="20"/>
        <v>75.80588235294118</v>
      </c>
      <c r="X377" s="6"/>
      <c r="Y377" s="6"/>
    </row>
    <row r="378" spans="1:25" ht="12.75">
      <c r="A378" s="6"/>
      <c r="B378" s="106"/>
      <c r="C378" s="14">
        <v>4170</v>
      </c>
      <c r="D378" s="127" t="s">
        <v>120</v>
      </c>
      <c r="E378" s="7"/>
      <c r="F378" s="130">
        <v>11594</v>
      </c>
      <c r="G378" s="177"/>
      <c r="H378" s="131"/>
      <c r="I378" s="178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179"/>
      <c r="U378" s="217">
        <v>11593.92</v>
      </c>
      <c r="V378" s="130"/>
      <c r="W378" s="177">
        <f t="shared" si="20"/>
        <v>99.99930998792479</v>
      </c>
      <c r="X378" s="6"/>
      <c r="Y378" s="6"/>
    </row>
    <row r="379" spans="1:25" ht="12.75">
      <c r="A379" s="6"/>
      <c r="B379" s="6"/>
      <c r="C379" s="14">
        <v>4210</v>
      </c>
      <c r="D379" s="129" t="s">
        <v>41</v>
      </c>
      <c r="E379" s="6">
        <v>20000</v>
      </c>
      <c r="F379" s="6">
        <v>11100</v>
      </c>
      <c r="G379" s="73">
        <f t="shared" si="19"/>
        <v>55.50000000000001</v>
      </c>
      <c r="H379" s="24"/>
      <c r="I379" s="61"/>
      <c r="U379" s="211">
        <v>11063.7</v>
      </c>
      <c r="V379" s="6"/>
      <c r="W379" s="76">
        <f t="shared" si="20"/>
        <v>99.67297297297299</v>
      </c>
      <c r="X379" s="6"/>
      <c r="Y379" s="6"/>
    </row>
    <row r="380" spans="1:25" ht="12.75">
      <c r="A380" s="6"/>
      <c r="B380" s="6"/>
      <c r="C380" s="14">
        <v>4260</v>
      </c>
      <c r="D380" s="129" t="s">
        <v>42</v>
      </c>
      <c r="E380" s="6">
        <v>2700</v>
      </c>
      <c r="F380" s="6">
        <v>3949</v>
      </c>
      <c r="G380" s="73">
        <f t="shared" si="19"/>
        <v>146.25925925925927</v>
      </c>
      <c r="H380" s="24"/>
      <c r="I380" s="61"/>
      <c r="U380" s="211">
        <v>2501.47</v>
      </c>
      <c r="V380" s="6"/>
      <c r="W380" s="76">
        <f t="shared" si="20"/>
        <v>63.344390985059505</v>
      </c>
      <c r="X380" s="6"/>
      <c r="Y380" s="6"/>
    </row>
    <row r="381" spans="1:25" ht="12.75">
      <c r="A381" s="6"/>
      <c r="B381" s="6"/>
      <c r="C381" s="14">
        <v>4280</v>
      </c>
      <c r="D381" s="129" t="s">
        <v>133</v>
      </c>
      <c r="E381" s="6"/>
      <c r="F381" s="6">
        <v>30</v>
      </c>
      <c r="G381" s="73"/>
      <c r="H381" s="24"/>
      <c r="I381" s="61"/>
      <c r="U381" s="211">
        <v>30</v>
      </c>
      <c r="V381" s="6"/>
      <c r="W381" s="76">
        <f t="shared" si="20"/>
        <v>100</v>
      </c>
      <c r="X381" s="6"/>
      <c r="Y381" s="6"/>
    </row>
    <row r="382" spans="1:25" ht="12.75">
      <c r="A382" s="6"/>
      <c r="B382" s="6"/>
      <c r="C382" s="47">
        <v>4300</v>
      </c>
      <c r="D382" s="284" t="s">
        <v>34</v>
      </c>
      <c r="E382" s="47">
        <v>29000</v>
      </c>
      <c r="F382" s="47">
        <v>38400</v>
      </c>
      <c r="G382" s="77">
        <f t="shared" si="19"/>
        <v>132.41379310344828</v>
      </c>
      <c r="H382" s="48"/>
      <c r="I382" s="61"/>
      <c r="U382" s="222">
        <v>27862.73</v>
      </c>
      <c r="V382" s="47"/>
      <c r="W382" s="250">
        <f t="shared" si="20"/>
        <v>72.55919270833333</v>
      </c>
      <c r="X382" s="47"/>
      <c r="Y382" s="47"/>
    </row>
    <row r="383" spans="1:25" ht="24">
      <c r="A383" s="155"/>
      <c r="B383" s="155"/>
      <c r="C383" s="6">
        <v>6050</v>
      </c>
      <c r="D383" s="180" t="s">
        <v>45</v>
      </c>
      <c r="E383" s="47"/>
      <c r="F383" s="6">
        <v>35180</v>
      </c>
      <c r="G383" s="24"/>
      <c r="H383" s="24"/>
      <c r="I383" s="24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211">
        <v>35180</v>
      </c>
      <c r="V383" s="6"/>
      <c r="W383" s="26">
        <f t="shared" si="20"/>
        <v>100</v>
      </c>
      <c r="X383" s="6"/>
      <c r="Y383" s="6"/>
    </row>
    <row r="384" spans="1:25" ht="24">
      <c r="A384" s="155"/>
      <c r="B384" s="155"/>
      <c r="C384" s="155">
        <v>6057</v>
      </c>
      <c r="D384" s="180" t="s">
        <v>45</v>
      </c>
      <c r="E384" s="157"/>
      <c r="F384" s="6">
        <v>487631</v>
      </c>
      <c r="G384" s="24"/>
      <c r="H384" s="24"/>
      <c r="I384" s="24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211">
        <v>477313.47</v>
      </c>
      <c r="V384" s="6"/>
      <c r="W384" s="26">
        <f t="shared" si="20"/>
        <v>97.88415215603601</v>
      </c>
      <c r="X384" s="6"/>
      <c r="Y384" s="6"/>
    </row>
    <row r="385" spans="1:25" ht="24.75" thickBot="1">
      <c r="A385" s="155"/>
      <c r="B385" s="155"/>
      <c r="C385" s="155">
        <v>6059</v>
      </c>
      <c r="D385" s="180" t="s">
        <v>45</v>
      </c>
      <c r="E385" s="157"/>
      <c r="F385" s="285">
        <v>352000</v>
      </c>
      <c r="G385" s="286"/>
      <c r="H385" s="286"/>
      <c r="I385" s="286"/>
      <c r="J385" s="285"/>
      <c r="K385" s="285"/>
      <c r="L385" s="285"/>
      <c r="M385" s="285"/>
      <c r="N385" s="285"/>
      <c r="O385" s="285"/>
      <c r="P385" s="285"/>
      <c r="Q385" s="285"/>
      <c r="R385" s="285"/>
      <c r="S385" s="285"/>
      <c r="T385" s="285"/>
      <c r="U385" s="287">
        <v>351615.27</v>
      </c>
      <c r="V385" s="285"/>
      <c r="W385" s="288">
        <f t="shared" si="20"/>
        <v>99.89070170454546</v>
      </c>
      <c r="X385" s="285"/>
      <c r="Y385" s="285"/>
    </row>
    <row r="386" spans="1:25" ht="14.25" thickBot="1" thickTop="1">
      <c r="A386" s="155"/>
      <c r="B386" s="155"/>
      <c r="C386" s="254"/>
      <c r="D386" s="50" t="s">
        <v>75</v>
      </c>
      <c r="E386" s="50" t="e">
        <f>E373+E328+E310+E296+E241+E230+E153+#REF!+E144+E133+E110+E64+E51+E48+E23+E20+E6</f>
        <v>#REF!</v>
      </c>
      <c r="F386" s="50">
        <f>F373+F328+F310+F296+F241+F230+F153+F144+F133+F110+F64+F51+F48+F23+F20+F6+F150+F286+F61</f>
        <v>19182729</v>
      </c>
      <c r="G386" s="255" t="e">
        <f t="shared" si="19"/>
        <v>#REF!</v>
      </c>
      <c r="H386" s="99">
        <f>H310+H241+H153+H133+H110+H64+H6</f>
        <v>2488582</v>
      </c>
      <c r="I386" s="255"/>
      <c r="J386" s="158"/>
      <c r="K386" s="158"/>
      <c r="L386" s="158"/>
      <c r="M386" s="158"/>
      <c r="N386" s="158"/>
      <c r="O386" s="158"/>
      <c r="P386" s="158"/>
      <c r="Q386" s="158"/>
      <c r="R386" s="158"/>
      <c r="S386" s="158"/>
      <c r="T386" s="158"/>
      <c r="U386" s="240">
        <f>U373+U328+U310+U296+U241+U230+U153+U144+U133+U110+U64+U51+U48+U23+U20+U6+U150+U286+U61</f>
        <v>18522664.880000003</v>
      </c>
      <c r="V386" s="240">
        <f>V310+V241+V153+V133+V110+V64+V6</f>
        <v>2458857.0799999996</v>
      </c>
      <c r="W386" s="255">
        <f t="shared" si="20"/>
        <v>96.55907081833874</v>
      </c>
      <c r="X386" s="256">
        <f>X328+X310+X296+X241+X153+X133+X64+X51+X23</f>
        <v>524865.6499999999</v>
      </c>
      <c r="Y386" s="269">
        <f>Y153</f>
        <v>0</v>
      </c>
    </row>
    <row r="387" spans="1:9" ht="13.5" thickTop="1">
      <c r="A387" s="6"/>
      <c r="B387" s="6"/>
      <c r="C387" s="6"/>
      <c r="D387" s="49" t="s">
        <v>88</v>
      </c>
      <c r="E387" s="266"/>
      <c r="F387" s="268"/>
      <c r="G387" s="267"/>
      <c r="H387" s="45"/>
      <c r="I387" s="45"/>
    </row>
    <row r="388" spans="1:23" ht="12.75">
      <c r="A388" s="6"/>
      <c r="B388" s="6"/>
      <c r="C388" s="6"/>
      <c r="D388" s="5" t="s">
        <v>106</v>
      </c>
      <c r="E388" s="5" t="e">
        <f>#REF!</f>
        <v>#REF!</v>
      </c>
      <c r="F388" s="5">
        <f>F385+F384+F383+F353+F352+F313+F312+F199+F109+F47+F46+F26+F9+F8</f>
        <v>5555785</v>
      </c>
      <c r="G388" s="5">
        <f aca="true" t="shared" si="21" ref="G388:U388">G385+G384+G383+G353+G352+G313+G312+G199+G109+G47+G46+G26+G9+G8</f>
        <v>0</v>
      </c>
      <c r="H388" s="5"/>
      <c r="I388" s="5">
        <f t="shared" si="21"/>
        <v>0</v>
      </c>
      <c r="J388" s="5">
        <f t="shared" si="21"/>
        <v>0</v>
      </c>
      <c r="K388" s="5">
        <f t="shared" si="21"/>
        <v>0</v>
      </c>
      <c r="L388" s="5">
        <f t="shared" si="21"/>
        <v>0</v>
      </c>
      <c r="M388" s="5">
        <f t="shared" si="21"/>
        <v>0</v>
      </c>
      <c r="N388" s="5">
        <f t="shared" si="21"/>
        <v>0</v>
      </c>
      <c r="O388" s="5">
        <f t="shared" si="21"/>
        <v>0</v>
      </c>
      <c r="P388" s="5">
        <f t="shared" si="21"/>
        <v>0</v>
      </c>
      <c r="Q388" s="5">
        <f t="shared" si="21"/>
        <v>0</v>
      </c>
      <c r="R388" s="5">
        <f t="shared" si="21"/>
        <v>0</v>
      </c>
      <c r="S388" s="5">
        <f t="shared" si="21"/>
        <v>0</v>
      </c>
      <c r="T388" s="5">
        <f t="shared" si="21"/>
        <v>0</v>
      </c>
      <c r="U388" s="242">
        <f t="shared" si="21"/>
        <v>5523169</v>
      </c>
      <c r="V388" s="6"/>
      <c r="W388" s="39">
        <f>U388/F388*100</f>
        <v>99.41293624573305</v>
      </c>
    </row>
    <row r="389" spans="1:23" ht="12.75">
      <c r="A389" s="6"/>
      <c r="B389" s="6"/>
      <c r="C389" s="6"/>
      <c r="D389" s="5" t="s">
        <v>89</v>
      </c>
      <c r="E389" s="5" t="e">
        <f>E386-E388</f>
        <v>#REF!</v>
      </c>
      <c r="F389" s="5">
        <f>F386-F388</f>
        <v>13626944</v>
      </c>
      <c r="G389" s="39" t="e">
        <f>F389/E389*100</f>
        <v>#REF!</v>
      </c>
      <c r="H389" s="39"/>
      <c r="I389" s="39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242">
        <f>U386-U388</f>
        <v>12999495.880000003</v>
      </c>
      <c r="V389" s="6"/>
      <c r="W389" s="39">
        <f>U389/F389*100</f>
        <v>95.39553314374817</v>
      </c>
    </row>
    <row r="390" spans="1:24" ht="12.75">
      <c r="A390" s="115"/>
      <c r="B390" s="115"/>
      <c r="C390" s="115"/>
      <c r="D390" s="116"/>
      <c r="E390" s="116"/>
      <c r="F390" s="116"/>
      <c r="G390" s="114"/>
      <c r="H390" s="45"/>
      <c r="I390" s="45"/>
      <c r="X390" t="s">
        <v>183</v>
      </c>
    </row>
    <row r="391" spans="1:24" ht="12.75">
      <c r="A391" s="43" t="s">
        <v>162</v>
      </c>
      <c r="B391" s="43"/>
      <c r="C391" s="43"/>
      <c r="D391" s="44"/>
      <c r="E391" s="44"/>
      <c r="F391" s="44"/>
      <c r="G391" s="45"/>
      <c r="H391" s="45"/>
      <c r="I391" s="45"/>
      <c r="X391" t="s">
        <v>184</v>
      </c>
    </row>
    <row r="395" spans="3:9" ht="12.75" hidden="1">
      <c r="C395" s="6"/>
      <c r="D395" s="51" t="s">
        <v>90</v>
      </c>
      <c r="E395" s="6"/>
      <c r="F395" s="6"/>
      <c r="G395" s="6"/>
      <c r="H395" s="43"/>
      <c r="I395" s="43"/>
    </row>
    <row r="396" spans="3:9" ht="12.75" hidden="1">
      <c r="C396" s="6"/>
      <c r="D396" s="6" t="s">
        <v>91</v>
      </c>
      <c r="E396" s="6" t="e">
        <f>#REF!</f>
        <v>#REF!</v>
      </c>
      <c r="F396" s="6" t="e">
        <f>#REF!</f>
        <v>#REF!</v>
      </c>
      <c r="G396" s="6"/>
      <c r="H396" s="43"/>
      <c r="I396" s="43"/>
    </row>
    <row r="397" spans="3:9" ht="12.75" hidden="1">
      <c r="C397" s="6"/>
      <c r="D397" s="6" t="s">
        <v>92</v>
      </c>
      <c r="E397" s="6" t="e">
        <f>E386</f>
        <v>#REF!</v>
      </c>
      <c r="F397" s="6">
        <f>F386</f>
        <v>19182729</v>
      </c>
      <c r="G397" s="6"/>
      <c r="H397" s="43"/>
      <c r="I397" s="43"/>
    </row>
    <row r="398" spans="3:9" ht="12.75" hidden="1">
      <c r="C398" s="6"/>
      <c r="D398" s="5" t="s">
        <v>87</v>
      </c>
      <c r="E398" s="6"/>
      <c r="F398" s="5">
        <v>742350</v>
      </c>
      <c r="G398" s="6"/>
      <c r="H398" s="43"/>
      <c r="I398" s="43"/>
    </row>
    <row r="399" spans="3:9" ht="12.75" hidden="1">
      <c r="C399" s="6"/>
      <c r="D399" s="6" t="s">
        <v>83</v>
      </c>
      <c r="E399" s="6"/>
      <c r="F399" s="6"/>
      <c r="G399" s="6"/>
      <c r="H399" s="43"/>
      <c r="I399" s="43"/>
    </row>
    <row r="400" spans="3:9" ht="12.75" hidden="1">
      <c r="C400" s="6"/>
      <c r="D400" s="6" t="s">
        <v>84</v>
      </c>
      <c r="E400" s="6"/>
      <c r="F400" s="6"/>
      <c r="G400" s="6"/>
      <c r="H400" s="43"/>
      <c r="I400" s="43"/>
    </row>
    <row r="401" spans="3:9" ht="12.75" hidden="1">
      <c r="C401" s="6"/>
      <c r="D401" s="6"/>
      <c r="E401" s="6"/>
      <c r="F401" s="6"/>
      <c r="G401" s="6"/>
      <c r="H401" s="43"/>
      <c r="I401" s="43"/>
    </row>
    <row r="402" spans="3:9" ht="12.75" hidden="1">
      <c r="C402" s="6"/>
      <c r="D402" s="6"/>
      <c r="E402" s="6"/>
      <c r="F402" s="6"/>
      <c r="G402" s="6"/>
      <c r="H402" s="43"/>
      <c r="I402" s="43"/>
    </row>
    <row r="403" spans="3:9" ht="12.75" hidden="1">
      <c r="C403" s="6"/>
      <c r="D403" s="6" t="s">
        <v>85</v>
      </c>
      <c r="E403" s="6"/>
      <c r="F403" s="5"/>
      <c r="G403" s="6"/>
      <c r="H403" s="43"/>
      <c r="I403" s="43"/>
    </row>
    <row r="404" spans="3:9" ht="12.75" hidden="1">
      <c r="C404" s="6"/>
      <c r="D404" s="6" t="s">
        <v>86</v>
      </c>
      <c r="E404" s="6"/>
      <c r="F404" s="5" t="e">
        <f>#REF!-'WYDATKI 2010'!F386-'WYDATKI 2010'!F398</f>
        <v>#REF!</v>
      </c>
      <c r="G404" s="6"/>
      <c r="H404" s="43"/>
      <c r="I404" s="43"/>
    </row>
  </sheetData>
  <mergeCells count="2">
    <mergeCell ref="A1:Y1"/>
    <mergeCell ref="A2:Y2"/>
  </mergeCells>
  <printOptions/>
  <pageMargins left="0.7874015748031497" right="0" top="0.7874015748031497" bottom="0.7874015748031497" header="0.5118110236220472" footer="0.5118110236220472"/>
  <pageSetup blackAndWhite="1" horizontalDpi="600" verticalDpi="600" orientation="landscape" paperSize="9" r:id="rId1"/>
  <headerFooter alignWithMargins="0"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Pępowo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Zjeżdżałka</dc:creator>
  <cp:keywords/>
  <dc:description/>
  <cp:lastModifiedBy>Admin</cp:lastModifiedBy>
  <cp:lastPrinted>2011-06-03T08:39:09Z</cp:lastPrinted>
  <dcterms:created xsi:type="dcterms:W3CDTF">2000-09-06T05:49:26Z</dcterms:created>
  <dcterms:modified xsi:type="dcterms:W3CDTF">2011-06-03T08:39:55Z</dcterms:modified>
  <cp:category/>
  <cp:version/>
  <cp:contentType/>
  <cp:contentStatus/>
</cp:coreProperties>
</file>